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1520" windowHeight="6885"/>
  </bookViews>
  <sheets>
    <sheet name="List of Proj_V3" sheetId="9" r:id="rId1"/>
    <sheet name="List of Proj" sheetId="4" r:id="rId2"/>
    <sheet name="break down" sheetId="1" r:id="rId3"/>
    <sheet name="Receipt-Payment" sheetId="2" r:id="rId4"/>
    <sheet name="Summary" sheetId="3" r:id="rId5"/>
    <sheet name="Making Fund Meet" sheetId="5" r:id="rId6"/>
    <sheet name="List of Proj (2)" sheetId="6" r:id="rId7"/>
    <sheet name="Asset List" sheetId="7" r:id="rId8"/>
    <sheet name="Sector-wise" sheetId="8" r:id="rId9"/>
  </sheets>
  <externalReferences>
    <externalReference r:id="rId10"/>
    <externalReference r:id="rId11"/>
  </externalReferences>
  <definedNames>
    <definedName name="__IntlFixup" hidden="1">TRUE</definedName>
    <definedName name="_xlnm._FilterDatabase" localSheetId="1" hidden="1">'List of Proj'!$B$4:$M$4</definedName>
    <definedName name="_xlnm._FilterDatabase" localSheetId="6" hidden="1">'List of Proj (2)'!$B$4:$L$4</definedName>
    <definedName name="_xlnm._FilterDatabase" localSheetId="0" hidden="1">'List of Proj_V3'!$B$4:$M$4</definedName>
    <definedName name="_xlnm._FilterDatabase" localSheetId="8" hidden="1">'Sector-wise'!$A$2:$D$23</definedName>
    <definedName name="_xlnm._FilterDatabase" localSheetId="4" hidden="1">Summary!$A$2:$F$32</definedName>
    <definedName name="_Order1" hidden="1">0</definedName>
    <definedName name="Action_Contre_La_Faime" localSheetId="1">#REF!</definedName>
    <definedName name="Action_Contre_La_Faime" localSheetId="6">#REF!</definedName>
    <definedName name="Action_Contre_La_Faime" localSheetId="0">#REF!</definedName>
    <definedName name="Action_Contre_La_Faime">#REF!</definedName>
    <definedName name="admin1" localSheetId="1">OFFSET(#REF!,0,0,MATCH("*",#REF!,-1)-1,1)</definedName>
    <definedName name="admin1" localSheetId="6">OFFSET(#REF!,0,0,MATCH("*",#REF!,-1)-1,1)</definedName>
    <definedName name="admin1" localSheetId="0">OFFSET(#REF!,0,0,MATCH("*",#REF!,-1)-1,1)</definedName>
    <definedName name="admin1">OFFSET(#REF!,0,0,MATCH("*",#REF!,-1)-1,1)</definedName>
    <definedName name="admin1Col" localSheetId="1">#REF!</definedName>
    <definedName name="admin1Col" localSheetId="6">#REF!</definedName>
    <definedName name="admin1Col" localSheetId="0">#REF!</definedName>
    <definedName name="admin1Col">#REF!</definedName>
    <definedName name="admin1NpCode" localSheetId="1">OFFSET(#REF!,0,0,MATCH("*",#REF!,-1)-1,2)</definedName>
    <definedName name="admin1NpCode" localSheetId="6">OFFSET(#REF!,0,0,MATCH("*",#REF!,-1)-1,2)</definedName>
    <definedName name="admin1NpCode" localSheetId="0">OFFSET(#REF!,0,0,MATCH("*",#REF!,-1)-1,2)</definedName>
    <definedName name="admin1NpCode">OFFSET(#REF!,0,0,MATCH("*",#REF!,-1)-1,2)</definedName>
    <definedName name="admin1Start" localSheetId="1">#REF!</definedName>
    <definedName name="admin1Start" localSheetId="6">#REF!</definedName>
    <definedName name="admin1Start" localSheetId="0">#REF!</definedName>
    <definedName name="admin1Start">#REF!</definedName>
    <definedName name="admin2" localSheetId="1">OFFSET(#REF!,0,0,MATCH("*",#REF!,-1)-1,1)</definedName>
    <definedName name="admin2" localSheetId="6">OFFSET(#REF!,0,0,MATCH("*",#REF!,-1)-1,1)</definedName>
    <definedName name="admin2" localSheetId="0">OFFSET(#REF!,0,0,MATCH("*",#REF!,-1)-1,1)</definedName>
    <definedName name="admin2">OFFSET(#REF!,0,0,MATCH("*",#REF!,-1)-1,1)</definedName>
    <definedName name="admin2Col" localSheetId="1">#REF!</definedName>
    <definedName name="admin2Col" localSheetId="6">#REF!</definedName>
    <definedName name="admin2Col" localSheetId="0">#REF!</definedName>
    <definedName name="admin2Col">#REF!</definedName>
    <definedName name="admin2NpCode" localSheetId="1">OFFSET(#REF!,0,0,MATCH("*",#REF!,-1)-1,2)</definedName>
    <definedName name="admin2NpCode" localSheetId="6">OFFSET(#REF!,0,0,MATCH("*",#REF!,-1)-1,2)</definedName>
    <definedName name="admin2NpCode" localSheetId="0">OFFSET(#REF!,0,0,MATCH("*",#REF!,-1)-1,2)</definedName>
    <definedName name="admin2NpCode">OFFSET(#REF!,0,0,MATCH("*",#REF!,-1)-1,2)</definedName>
    <definedName name="admin2Start" localSheetId="1">#REF!</definedName>
    <definedName name="admin2Start" localSheetId="6">#REF!</definedName>
    <definedName name="admin2Start" localSheetId="0">#REF!</definedName>
    <definedName name="admin2Start">#REF!</definedName>
    <definedName name="admin3" localSheetId="1">OFFSET(#REF!,0,0,MATCH("*",#REF!,-1)-1,1)</definedName>
    <definedName name="admin3" localSheetId="6">OFFSET(#REF!,0,0,MATCH("*",#REF!,-1)-1,1)</definedName>
    <definedName name="admin3" localSheetId="0">OFFSET(#REF!,0,0,MATCH("*",#REF!,-1)-1,1)</definedName>
    <definedName name="admin3">OFFSET(#REF!,0,0,MATCH("*",#REF!,-1)-1,1)</definedName>
    <definedName name="admin3Col" localSheetId="1">#REF!</definedName>
    <definedName name="admin3Col" localSheetId="6">#REF!</definedName>
    <definedName name="admin3Col" localSheetId="0">#REF!</definedName>
    <definedName name="admin3Col">#REF!</definedName>
    <definedName name="admin3NpCode" localSheetId="1">OFFSET(#REF!,0,0,MATCH("*",#REF!,-1)-1,2)</definedName>
    <definedName name="admin3NpCode" localSheetId="6">OFFSET(#REF!,0,0,MATCH("*",#REF!,-1)-1,2)</definedName>
    <definedName name="admin3NpCode" localSheetId="0">OFFSET(#REF!,0,0,MATCH("*",#REF!,-1)-1,2)</definedName>
    <definedName name="admin3NpCode">OFFSET(#REF!,0,0,MATCH("*",#REF!,-1)-1,2)</definedName>
    <definedName name="admin3Start" localSheetId="1">#REF!</definedName>
    <definedName name="admin3Start" localSheetId="6">#REF!</definedName>
    <definedName name="admin3Start" localSheetId="0">#REF!</definedName>
    <definedName name="admin3Start">#REF!</definedName>
    <definedName name="admin5Col" localSheetId="1">#REF!</definedName>
    <definedName name="admin5Col" localSheetId="6">#REF!</definedName>
    <definedName name="admin5Col" localSheetId="0">#REF!</definedName>
    <definedName name="admin5Col">#REF!</definedName>
    <definedName name="admin5Start" localSheetId="1">#REF!</definedName>
    <definedName name="admin5Start" localSheetId="6">#REF!</definedName>
    <definedName name="admin5Start" localSheetId="0">#REF!</definedName>
    <definedName name="admin5Start">#REF!</definedName>
    <definedName name="adminCol" localSheetId="1">#REF!</definedName>
    <definedName name="adminCol" localSheetId="6">#REF!</definedName>
    <definedName name="adminCol" localSheetId="0">#REF!</definedName>
    <definedName name="adminCol">#REF!</definedName>
    <definedName name="adminStart" localSheetId="1">#REF!</definedName>
    <definedName name="adminStart" localSheetId="6">#REF!</definedName>
    <definedName name="adminStart" localSheetId="0">#REF!</definedName>
    <definedName name="adminStart">#REF!</definedName>
    <definedName name="Ayeyarwady_Divison" localSheetId="1">#REF!</definedName>
    <definedName name="Ayeyarwady_Divison" localSheetId="6">#REF!</definedName>
    <definedName name="Ayeyarwady_Divison" localSheetId="0">#REF!</definedName>
    <definedName name="Ayeyarwady_Divison">#REF!</definedName>
    <definedName name="Bhamo" localSheetId="1">#REF!</definedName>
    <definedName name="Bhamo" localSheetId="6">#REF!</definedName>
    <definedName name="Bhamo" localSheetId="0">#REF!</definedName>
    <definedName name="Bhamo">#REF!</definedName>
    <definedName name="campTspCol" localSheetId="1">#REF!</definedName>
    <definedName name="campTspCol" localSheetId="6">#REF!</definedName>
    <definedName name="campTspCol" localSheetId="0">#REF!</definedName>
    <definedName name="campTspCol">#REF!</definedName>
    <definedName name="CampTspCol2" localSheetId="1">#REF!</definedName>
    <definedName name="CampTspCol2" localSheetId="6">#REF!</definedName>
    <definedName name="CampTspCol2" localSheetId="0">#REF!</definedName>
    <definedName name="CampTspCol2">#REF!</definedName>
    <definedName name="campTspStart" localSheetId="1">#REF!</definedName>
    <definedName name="campTspStart" localSheetId="6">#REF!</definedName>
    <definedName name="campTspStart" localSheetId="0">#REF!</definedName>
    <definedName name="campTspStart">#REF!</definedName>
    <definedName name="Chipwi" localSheetId="1">#REF!</definedName>
    <definedName name="Chipwi" localSheetId="6">#REF!</definedName>
    <definedName name="Chipwi" localSheetId="0">#REF!</definedName>
    <definedName name="Chipwi">#REF!</definedName>
    <definedName name="Country" localSheetId="1">OFFSET(#REF!,0,0,MATCH("*",#REF!,-1)-1,1)</definedName>
    <definedName name="Country" localSheetId="6">OFFSET(#REF!,0,0,MATCH("*",#REF!,-1)-1,1)</definedName>
    <definedName name="Country" localSheetId="0">OFFSET(#REF!,0,0,MATCH("*",#REF!,-1)-1,1)</definedName>
    <definedName name="Country">OFFSET(#REF!,0,0,MATCH("*",#REF!,-1)-1,1)</definedName>
    <definedName name="countryCol" localSheetId="1">#REF!</definedName>
    <definedName name="countryCol" localSheetId="6">#REF!</definedName>
    <definedName name="countryCol" localSheetId="0">#REF!</definedName>
    <definedName name="countryCol">#REF!</definedName>
    <definedName name="countryStart" localSheetId="1">#REF!</definedName>
    <definedName name="countryStart" localSheetId="6">#REF!</definedName>
    <definedName name="countryStart" localSheetId="0">#REF!</definedName>
    <definedName name="countryStart">#REF!</definedName>
    <definedName name="Data.Dump" localSheetId="1" hidden="1">OFFSET([1]!Data.Top.Left,1,0)</definedName>
    <definedName name="Data.Dump" localSheetId="6" hidden="1">OFFSET([1]!Data.Top.Left,1,0)</definedName>
    <definedName name="Data.Dump" localSheetId="0" hidden="1">OFFSET([1]!Data.Top.Left,1,0)</definedName>
    <definedName name="Data.Dump" hidden="1">OFFSET([1]!Data.Top.Left,1,0)</definedName>
    <definedName name="Employee" localSheetId="1" hidden="1">OFFSET([1]!Data.Top.Left,1,0)</definedName>
    <definedName name="Employee" localSheetId="6" hidden="1">OFFSET([1]!Data.Top.Left,1,0)</definedName>
    <definedName name="Employee" localSheetId="0" hidden="1">OFFSET([1]!Data.Top.Left,1,0)</definedName>
    <definedName name="Employee" hidden="1">OFFSET([1]!Data.Top.Left,1,0)</definedName>
    <definedName name="Hpakan" localSheetId="1">#REF!</definedName>
    <definedName name="Hpakan" localSheetId="6">#REF!</definedName>
    <definedName name="Hpakan" localSheetId="0">#REF!</definedName>
    <definedName name="Hpakan">#REF!</definedName>
    <definedName name="Hseni" localSheetId="1">#REF!</definedName>
    <definedName name="Hseni" localSheetId="6">#REF!</definedName>
    <definedName name="Hseni" localSheetId="0">#REF!</definedName>
    <definedName name="Hseni">#REF!</definedName>
    <definedName name="Htay" localSheetId="1" hidden="1">OFFSET([1]!Data.Top.Left,1,0)</definedName>
    <definedName name="Htay" localSheetId="6" hidden="1">OFFSET([1]!Data.Top.Left,1,0)</definedName>
    <definedName name="Htay" localSheetId="0" hidden="1">OFFSET([1]!Data.Top.Left,1,0)</definedName>
    <definedName name="Htay" hidden="1">OFFSET([1]!Data.Top.Left,1,0)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IDP_SR_Col">[2]ControlVocabularies!$I:$I</definedName>
    <definedName name="IDP_SR_Start">[2]ControlVocabularies!$I$1</definedName>
    <definedName name="Injangyang" localSheetId="1">#REF!</definedName>
    <definedName name="Injangyang" localSheetId="6">#REF!</definedName>
    <definedName name="Injangyang" localSheetId="0">#REF!</definedName>
    <definedName name="Injangyang">#REF!</definedName>
    <definedName name="Kamaing" localSheetId="1">#REF!</definedName>
    <definedName name="Kamaing" localSheetId="6">#REF!</definedName>
    <definedName name="Kamaing" localSheetId="0">#REF!</definedName>
    <definedName name="Kamaing">#REF!</definedName>
    <definedName name="Khaunglanhpu" localSheetId="1">#REF!</definedName>
    <definedName name="Khaunglanhpu" localSheetId="6">#REF!</definedName>
    <definedName name="Khaunglanhpu" localSheetId="0">#REF!</definedName>
    <definedName name="Khaunglanhpu">#REF!</definedName>
    <definedName name="Koko" localSheetId="1" hidden="1">OFFSET([1]!Data.Top.Left,1,0)</definedName>
    <definedName name="Koko" localSheetId="6" hidden="1">OFFSET([1]!Data.Top.Left,1,0)</definedName>
    <definedName name="Koko" localSheetId="0" hidden="1">OFFSET([1]!Data.Top.Left,1,0)</definedName>
    <definedName name="Koko" hidden="1">OFFSET([1]!Data.Top.Left,1,0)</definedName>
    <definedName name="Kutkai" localSheetId="1">#REF!</definedName>
    <definedName name="Kutkai" localSheetId="6">#REF!</definedName>
    <definedName name="Kutkai" localSheetId="0">#REF!</definedName>
    <definedName name="Kutkai">#REF!</definedName>
    <definedName name="Kyauktaw" localSheetId="1">#REF!</definedName>
    <definedName name="Kyauktaw" localSheetId="6">#REF!</definedName>
    <definedName name="Kyauktaw" localSheetId="0">#REF!</definedName>
    <definedName name="Kyauktaw">#REF!</definedName>
    <definedName name="ListofDonorsNoCosting" localSheetId="1">#REF!</definedName>
    <definedName name="ListofDonorsNoCosting" localSheetId="6">#REF!</definedName>
    <definedName name="ListofDonorsNoCosting" localSheetId="0">#REF!</definedName>
    <definedName name="ListofDonorsNoCosting">#REF!</definedName>
    <definedName name="M" localSheetId="1" hidden="1">OFFSET([1]!Data.Top.Left,1,0)</definedName>
    <definedName name="M" localSheetId="6" hidden="1">OFFSET([1]!Data.Top.Left,1,0)</definedName>
    <definedName name="M" localSheetId="0" hidden="1">OFFSET([1]!Data.Top.Left,1,0)</definedName>
    <definedName name="M" hidden="1">OFFSET([1]!Data.Top.Left,1,0)</definedName>
    <definedName name="Macro1" localSheetId="1">'[1]Receipt Vr'!Macro1</definedName>
    <definedName name="Macro1" localSheetId="6">'[1]Receipt Vr'!Macro1</definedName>
    <definedName name="Macro1" localSheetId="0">'[1]Receipt Vr'!Macro1</definedName>
    <definedName name="Macro1">'[1]Receipt Vr'!Macro1</definedName>
    <definedName name="Macro2" localSheetId="1">'[1]Receipt Vr'!Macro2</definedName>
    <definedName name="Macro2" localSheetId="6">'[1]Receipt Vr'!Macro2</definedName>
    <definedName name="Macro2" localSheetId="0">'[1]Receipt Vr'!Macro2</definedName>
    <definedName name="Macro2">'[1]Receipt Vr'!Macro2</definedName>
    <definedName name="Mansi" localSheetId="1">#REF!</definedName>
    <definedName name="Mansi" localSheetId="6">#REF!</definedName>
    <definedName name="Mansi" localSheetId="0">#REF!</definedName>
    <definedName name="Mansi">#REF!</definedName>
    <definedName name="Manton" localSheetId="1">#REF!</definedName>
    <definedName name="Manton" localSheetId="6">#REF!</definedName>
    <definedName name="Manton" localSheetId="0">#REF!</definedName>
    <definedName name="Manton">#REF!</definedName>
    <definedName name="Mar" localSheetId="1" hidden="1">OFFSET([1]!Data.Top.Left,1,0)</definedName>
    <definedName name="Mar" localSheetId="6" hidden="1">OFFSET([1]!Data.Top.Left,1,0)</definedName>
    <definedName name="Mar" localSheetId="0" hidden="1">OFFSET([1]!Data.Top.Left,1,0)</definedName>
    <definedName name="Mar" hidden="1">OFFSET([1]!Data.Top.Left,1,0)</definedName>
    <definedName name="Maungdaw" localSheetId="1">#REF!</definedName>
    <definedName name="Maungdaw" localSheetId="6">#REF!</definedName>
    <definedName name="Maungdaw" localSheetId="0">#REF!</definedName>
    <definedName name="Maungdaw">#REF!</definedName>
    <definedName name="Mee" localSheetId="1" hidden="1">OFFSET([1]!Data.Top.Left,1,0)</definedName>
    <definedName name="Mee" localSheetId="6" hidden="1">OFFSET([1]!Data.Top.Left,1,0)</definedName>
    <definedName name="Mee" localSheetId="0" hidden="1">OFFSET([1]!Data.Top.Left,1,0)</definedName>
    <definedName name="Mee" hidden="1">OFFSET([1]!Data.Top.Left,1,0)</definedName>
    <definedName name="Minbya" localSheetId="1">#REF!</definedName>
    <definedName name="Minbya" localSheetId="6">#REF!</definedName>
    <definedName name="Minbya" localSheetId="0">#REF!</definedName>
    <definedName name="Minbya">#REF!</definedName>
    <definedName name="Minbya2" localSheetId="1">#REF!</definedName>
    <definedName name="Minbya2" localSheetId="6">#REF!</definedName>
    <definedName name="Minbya2" localSheetId="0">#REF!</definedName>
    <definedName name="Minbya2">#REF!</definedName>
    <definedName name="Mogaung" localSheetId="1">#REF!</definedName>
    <definedName name="Mogaung" localSheetId="6">#REF!</definedName>
    <definedName name="Mogaung" localSheetId="0">#REF!</definedName>
    <definedName name="Mogaung">#REF!</definedName>
    <definedName name="Mohnyin" localSheetId="1">#REF!</definedName>
    <definedName name="Mohnyin" localSheetId="6">#REF!</definedName>
    <definedName name="Mohnyin" localSheetId="0">#REF!</definedName>
    <definedName name="Mohnyin">#REF!</definedName>
    <definedName name="Momauk" localSheetId="1">#REF!</definedName>
    <definedName name="Momauk" localSheetId="6">#REF!</definedName>
    <definedName name="Momauk" localSheetId="0">#REF!</definedName>
    <definedName name="Momauk">#REF!</definedName>
    <definedName name="month">[2]ControlVocabularies!$F$2:$F$13</definedName>
    <definedName name="Muse" localSheetId="1">#REF!</definedName>
    <definedName name="Muse" localSheetId="6">#REF!</definedName>
    <definedName name="Muse" localSheetId="0">#REF!</definedName>
    <definedName name="Muse">#REF!</definedName>
    <definedName name="Myebon" localSheetId="1">#REF!</definedName>
    <definedName name="Myebon" localSheetId="6">#REF!</definedName>
    <definedName name="Myebon" localSheetId="0">#REF!</definedName>
    <definedName name="Myebon">#REF!</definedName>
    <definedName name="Myitkyina" localSheetId="1">#REF!</definedName>
    <definedName name="Myitkyina" localSheetId="6">#REF!</definedName>
    <definedName name="Myitkyina" localSheetId="0">#REF!</definedName>
    <definedName name="Myitkyina">#REF!</definedName>
    <definedName name="NAM_Apr" localSheetId="1" hidden="1">OFFSET([1]!Data.Top.Left,1,0)</definedName>
    <definedName name="NAM_Apr" localSheetId="6" hidden="1">OFFSET([1]!Data.Top.Left,1,0)</definedName>
    <definedName name="NAM_Apr" localSheetId="0" hidden="1">OFFSET([1]!Data.Top.Left,1,0)</definedName>
    <definedName name="NAM_Apr" hidden="1">OFFSET([1]!Data.Top.Left,1,0)</definedName>
    <definedName name="Namhkan" localSheetId="1">#REF!</definedName>
    <definedName name="Namhkan" localSheetId="6">#REF!</definedName>
    <definedName name="Namhkan" localSheetId="0">#REF!</definedName>
    <definedName name="Namhkan">#REF!</definedName>
    <definedName name="Namtu" localSheetId="1">#REF!</definedName>
    <definedName name="Namtu" localSheetId="6">#REF!</definedName>
    <definedName name="Namtu" localSheetId="0">#REF!</definedName>
    <definedName name="Namtu">#REF!</definedName>
    <definedName name="OpRes">[2]ControlVocabularies!$G$2:$G$3</definedName>
    <definedName name="organization" localSheetId="1">OFFSET(#REF!,0,0,MATCH("*",#REF!,-1)-4,1)</definedName>
    <definedName name="organization" localSheetId="6">OFFSET(#REF!,0,0,MATCH("*",#REF!,-1)-4,1)</definedName>
    <definedName name="organization" localSheetId="0">OFFSET(#REF!,0,0,MATCH("*",#REF!,-1)-4,1)</definedName>
    <definedName name="organization">OFFSET(#REF!,0,0,MATCH("*",#REF!,-1)-4,1)</definedName>
    <definedName name="OSP" localSheetId="1" hidden="1">OFFSET([1]!Data.Top.Left,1,0)</definedName>
    <definedName name="OSP" localSheetId="6" hidden="1">OFFSET([1]!Data.Top.Left,1,0)</definedName>
    <definedName name="OSP" localSheetId="0" hidden="1">OFFSET([1]!Data.Top.Left,1,0)</definedName>
    <definedName name="OSP" hidden="1">OFFSET([1]!Data.Top.Left,1,0)</definedName>
    <definedName name="Ownership" localSheetId="1" hidden="1">OFFSET([1]!Data.Top.Left,1,0)</definedName>
    <definedName name="Ownership" localSheetId="6" hidden="1">OFFSET([1]!Data.Top.Left,1,0)</definedName>
    <definedName name="Ownership" localSheetId="0" hidden="1">OFFSET([1]!Data.Top.Left,1,0)</definedName>
    <definedName name="Ownership" hidden="1">OFFSET([1]!Data.Top.Left,1,0)</definedName>
    <definedName name="Pauktaw" localSheetId="1">#REF!</definedName>
    <definedName name="Pauktaw" localSheetId="6">#REF!</definedName>
    <definedName name="Pauktaw" localSheetId="0">#REF!</definedName>
    <definedName name="Pauktaw">#REF!</definedName>
    <definedName name="pNameNpCode" localSheetId="1">OFFSET(#REF!,0,0,MATCH("*",#REF!,-1)-1,4)</definedName>
    <definedName name="pNameNpCode" localSheetId="6">OFFSET(#REF!,0,0,MATCH("*",#REF!,-1)-1,4)</definedName>
    <definedName name="pNameNpCode" localSheetId="0">OFFSET(#REF!,0,0,MATCH("*",#REF!,-1)-1,4)</definedName>
    <definedName name="pNameNpCode">OFFSET(#REF!,0,0,MATCH("*",#REF!,-1)-1,4)</definedName>
    <definedName name="_xlnm.Print_Area" localSheetId="0">#REF!</definedName>
    <definedName name="_xlnm.Print_Area">#REF!</definedName>
    <definedName name="projectStatus">[2]ControlVocabularies!$E$2:$E$5</definedName>
    <definedName name="sector">[2]ControlVocabularies!$B$2:$B$20</definedName>
    <definedName name="StateDivision" localSheetId="1">#REF!</definedName>
    <definedName name="StateDivision" localSheetId="6">#REF!</definedName>
    <definedName name="StateDivision" localSheetId="0">#REF!</definedName>
    <definedName name="StateDivision">#REF!</definedName>
    <definedName name="subSector" localSheetId="1">OFFSET([2]ControlVocabularies!$D$2,0,0,MATCH("*",[2]ControlVocabularies!#REF!,-1)-1,1)</definedName>
    <definedName name="subSector" localSheetId="6">OFFSET([2]ControlVocabularies!$D$2,0,0,MATCH("*",[2]ControlVocabularies!#REF!,-1)-1,1)</definedName>
    <definedName name="subSector" localSheetId="0">OFFSET([2]ControlVocabularies!$D$2,0,0,MATCH("*",[2]ControlVocabularies!#REF!,-1)-1,1)</definedName>
    <definedName name="subSector">OFFSET([2]ControlVocabularies!$D$2,0,0,MATCH("*",[2]ControlVocabularies!#REF!,-1)-1,1)</definedName>
    <definedName name="Support">[2]ControlVocabularies!$K$2:$K$7</definedName>
    <definedName name="Thynzar" localSheetId="1" hidden="1">OFFSET([1]!Data.Top.Left,1,0)</definedName>
    <definedName name="Thynzar" localSheetId="6" hidden="1">OFFSET([1]!Data.Top.Left,1,0)</definedName>
    <definedName name="Thynzar" localSheetId="0" hidden="1">OFFSET([1]!Data.Top.Left,1,0)</definedName>
    <definedName name="Thynzar" hidden="1">OFFSET([1]!Data.Top.Left,1,0)</definedName>
    <definedName name="vehicleType" localSheetId="1">OFFSET([2]ControlVocabularies!#REF!,0,0,MATCH("*",[2]ControlVocabularies!$C:$C,-1)-1,1)</definedName>
    <definedName name="vehicleType" localSheetId="6">OFFSET([2]ControlVocabularies!#REF!,0,0,MATCH("*",[2]ControlVocabularies!$C:$C,-1)-1,1)</definedName>
    <definedName name="vehicleType" localSheetId="0">OFFSET([2]ControlVocabularies!#REF!,0,0,MATCH("*",[2]ControlVocabularies!$C:$C,-1)-1,1)</definedName>
    <definedName name="vehicleType">OFFSET([2]ControlVocabularies!#REF!,0,0,MATCH("*",[2]ControlVocabularies!$C:$C,-1)-1,1)</definedName>
    <definedName name="Village_Tract" localSheetId="1">#REF!</definedName>
    <definedName name="Village_Tract" localSheetId="6">#REF!</definedName>
    <definedName name="Village_Tract" localSheetId="0">#REF!</definedName>
    <definedName name="Village_Tract">#REF!</definedName>
  </definedNames>
  <calcPr calcId="145621"/>
</workbook>
</file>

<file path=xl/calcChain.xml><?xml version="1.0" encoding="utf-8"?>
<calcChain xmlns="http://schemas.openxmlformats.org/spreadsheetml/2006/main">
  <c r="M35" i="9" l="1"/>
  <c r="I25" i="9"/>
  <c r="I35" i="9" s="1"/>
  <c r="J19" i="9"/>
  <c r="J18" i="9"/>
  <c r="J17" i="9"/>
  <c r="J16" i="9"/>
  <c r="J15" i="9"/>
  <c r="J14" i="9"/>
  <c r="J13" i="9"/>
  <c r="J12" i="9"/>
  <c r="J11" i="9"/>
  <c r="J10" i="9"/>
  <c r="J7" i="9"/>
  <c r="J25" i="9" l="1"/>
  <c r="J35" i="9" s="1"/>
  <c r="D24" i="8"/>
  <c r="H6" i="8"/>
  <c r="I6" i="8" s="1"/>
  <c r="H8" i="8"/>
  <c r="I8" i="8" s="1"/>
  <c r="H5" i="8"/>
  <c r="I5" i="8" s="1"/>
  <c r="H7" i="8"/>
  <c r="I7" i="8" s="1"/>
  <c r="H3" i="8"/>
  <c r="K21" i="3"/>
  <c r="K33" i="3"/>
  <c r="K18" i="3"/>
  <c r="K25" i="3"/>
  <c r="K30" i="3"/>
  <c r="K29" i="3"/>
  <c r="K28" i="3"/>
  <c r="K24" i="3"/>
  <c r="K23" i="3"/>
  <c r="K13" i="3"/>
  <c r="H4" i="8"/>
  <c r="I4" i="8" s="1"/>
  <c r="I10" i="8"/>
  <c r="H9" i="8" l="1"/>
  <c r="I3" i="8"/>
  <c r="I9" i="8" s="1"/>
  <c r="J53" i="2"/>
  <c r="G59" i="2"/>
  <c r="G38" i="2"/>
  <c r="D38" i="2"/>
  <c r="D39" i="2" s="1"/>
  <c r="L32" i="6" l="1"/>
  <c r="I25" i="6"/>
  <c r="I32" i="6" s="1"/>
  <c r="J19" i="6"/>
  <c r="J18" i="6"/>
  <c r="J17" i="6"/>
  <c r="J16" i="6"/>
  <c r="J15" i="6"/>
  <c r="J14" i="6"/>
  <c r="J13" i="6"/>
  <c r="J12" i="6"/>
  <c r="J11" i="6"/>
  <c r="J10" i="6"/>
  <c r="J7" i="6"/>
  <c r="J25" i="6" l="1"/>
  <c r="J32" i="6" s="1"/>
  <c r="C8" i="5"/>
  <c r="K32" i="3" l="1"/>
  <c r="K31" i="3"/>
  <c r="K27" i="3"/>
  <c r="K26" i="3"/>
  <c r="K22" i="3"/>
  <c r="K17" i="3"/>
  <c r="K16" i="3"/>
  <c r="K15" i="3"/>
  <c r="M10" i="3"/>
  <c r="K9" i="3"/>
  <c r="J9" i="3"/>
  <c r="K8" i="3" l="1"/>
  <c r="J8" i="3"/>
  <c r="K7" i="3"/>
  <c r="J7" i="3"/>
  <c r="K6" i="3"/>
  <c r="J6" i="3"/>
  <c r="J5" i="3"/>
  <c r="K5" i="3"/>
  <c r="K4" i="3"/>
  <c r="J4" i="3"/>
  <c r="L9" i="3"/>
  <c r="L11" i="3"/>
  <c r="K3" i="3"/>
  <c r="J3" i="3"/>
  <c r="G23" i="2"/>
  <c r="D53" i="2"/>
  <c r="D59" i="2" s="1"/>
  <c r="J10" i="3" l="1"/>
  <c r="K10" i="3"/>
  <c r="L3" i="3"/>
  <c r="L4" i="3"/>
  <c r="L5" i="3"/>
  <c r="L7" i="3"/>
  <c r="L8" i="3"/>
  <c r="L6" i="3"/>
  <c r="D23" i="2"/>
  <c r="I17" i="2"/>
  <c r="I12" i="2"/>
  <c r="I9" i="2"/>
  <c r="I6" i="2"/>
  <c r="L10" i="3" l="1"/>
  <c r="H39" i="2"/>
  <c r="I23" i="2"/>
  <c r="M35" i="4" l="1"/>
  <c r="D10" i="1" l="1"/>
  <c r="E10" i="1"/>
  <c r="F10" i="1"/>
  <c r="G10" i="1"/>
  <c r="H10" i="1"/>
  <c r="I10" i="1"/>
  <c r="J10" i="1"/>
  <c r="C10" i="1"/>
  <c r="I25" i="4" l="1"/>
  <c r="J19" i="4"/>
  <c r="J18" i="4"/>
  <c r="J17" i="4"/>
  <c r="J16" i="4"/>
  <c r="J15" i="4"/>
  <c r="J14" i="4"/>
  <c r="J13" i="4"/>
  <c r="J12" i="4"/>
  <c r="J11" i="4"/>
  <c r="J10" i="4"/>
  <c r="J7" i="4"/>
  <c r="J25" i="4" l="1"/>
  <c r="J35" i="4" s="1"/>
  <c r="I35" i="4"/>
  <c r="H62" i="2" l="1"/>
  <c r="D60" i="2"/>
</calcChain>
</file>

<file path=xl/sharedStrings.xml><?xml version="1.0" encoding="utf-8"?>
<sst xmlns="http://schemas.openxmlformats.org/spreadsheetml/2006/main" count="1382" uniqueCount="515">
  <si>
    <t>SEVEN YEARS' PROGRAMME/ PROJECT REPORT (2010 JUNE TO 2017 JUNE)</t>
  </si>
  <si>
    <t>Cost Centre</t>
  </si>
  <si>
    <t>Sector</t>
  </si>
  <si>
    <t>Sub-sector</t>
  </si>
  <si>
    <t>Name of Programme/ Project</t>
  </si>
  <si>
    <t>Timeline</t>
  </si>
  <si>
    <t>Geo Focus</t>
  </si>
  <si>
    <t>Target Pop.</t>
  </si>
  <si>
    <t>Direct BNF</t>
  </si>
  <si>
    <t>Indirect BNF</t>
  </si>
  <si>
    <t>Donor agency</t>
  </si>
  <si>
    <t>Status</t>
  </si>
  <si>
    <t>Project Costs (USD)</t>
  </si>
  <si>
    <t>1-CE-HE-2010-12</t>
  </si>
  <si>
    <t>Habitat Security</t>
  </si>
  <si>
    <t>Social Protection</t>
  </si>
  <si>
    <t>Water Security for Bogale Ward (6) Community</t>
  </si>
  <si>
    <t>Jun 2010-Aug 2010</t>
  </si>
  <si>
    <t>Ward (6) and nearby</t>
  </si>
  <si>
    <t>CBO</t>
  </si>
  <si>
    <t>Members</t>
  </si>
  <si>
    <t>Completed</t>
  </si>
  <si>
    <t>2-CE-HE-2010-12</t>
  </si>
  <si>
    <t>Disaster Risk Reduction: DRR Assessment, Environmental Education, Climate Change Education &amp; Shows, Efficient Stove Making, Tree plantation, Village Vulnerability and Risk Assessment</t>
  </si>
  <si>
    <t>Sep-Oct 2010</t>
  </si>
  <si>
    <t>Bogale Urban, Thar Bound &amp; Mya Thein Ton, Set Sun, Tha Zin Ngu Village Tracts</t>
  </si>
  <si>
    <t>CBO, Children</t>
  </si>
  <si>
    <t>N/A</t>
  </si>
  <si>
    <t>3-CE-HE-2010-12</t>
  </si>
  <si>
    <t>Institutional and Technical Capacity Development to CBO</t>
  </si>
  <si>
    <t>Sep 2010 - Jul 2011</t>
  </si>
  <si>
    <t>Mawlamyine Gyun Township, Nget Kyee Don, Kun Chan Kone Village Tract</t>
  </si>
  <si>
    <t>Paungku, Members</t>
  </si>
  <si>
    <t>4-CE-HE-2010-12</t>
  </si>
  <si>
    <t>Empowerment</t>
  </si>
  <si>
    <t>Gender &amp; Women Empowerment</t>
  </si>
  <si>
    <t>False Eyelash Making Training</t>
  </si>
  <si>
    <t>Dec 2010</t>
  </si>
  <si>
    <t>Bogale</t>
  </si>
  <si>
    <t>Women</t>
  </si>
  <si>
    <t>5-CE-HE-2010-12</t>
  </si>
  <si>
    <t>Mobilizers Empowerment</t>
  </si>
  <si>
    <t>Education: teaching English and Computer skills</t>
  </si>
  <si>
    <t>May 2011 - Feb 2012</t>
  </si>
  <si>
    <t>Youths</t>
  </si>
  <si>
    <t>1-CE-ME-2012-14</t>
  </si>
  <si>
    <t>Feb 2012 - Jun 2013</t>
  </si>
  <si>
    <t>Yangon</t>
  </si>
  <si>
    <t>individual donors</t>
  </si>
  <si>
    <t>2-CE-ME-2012-14</t>
  </si>
  <si>
    <t>Teaching General English Skills</t>
  </si>
  <si>
    <t>Jul 2013 - May 2014</t>
  </si>
  <si>
    <t>3-CE-CE-2012-14</t>
  </si>
  <si>
    <t>Disadvantaged Children Empowerment</t>
  </si>
  <si>
    <t>Orphan Support Programme</t>
  </si>
  <si>
    <t>Sep 2013 - ongoing</t>
  </si>
  <si>
    <t>Children</t>
  </si>
  <si>
    <t>HHRD</t>
  </si>
  <si>
    <t>Ongoing</t>
  </si>
  <si>
    <t>4-CE-HE-2012-14</t>
  </si>
  <si>
    <t>Habitat Security &amp; Empowerment</t>
  </si>
  <si>
    <t>Land &amp; Natural Resources Rights</t>
  </si>
  <si>
    <t>Building Capacity Strengthening Network</t>
  </si>
  <si>
    <t>Nov 2013 - May 2014</t>
  </si>
  <si>
    <t>5 village tracts in Htantapin, Myaungmya Township</t>
  </si>
  <si>
    <t>Peasants, CBOs, CSO</t>
  </si>
  <si>
    <t>Global Witness, Land Core Group, Myintta Resource Foundation</t>
  </si>
  <si>
    <t>5-CE-HE-2012-14</t>
  </si>
  <si>
    <t>Land Rights Promotion, Capacity Building to Farmer Groups, Access to Justice, Research &amp; Advocacy</t>
  </si>
  <si>
    <t>May 2014 - May 2015</t>
  </si>
  <si>
    <t>Ayarwaddy, Yangon</t>
  </si>
  <si>
    <t>Global Witness, Land Core Group, Myintta Resource Foundation, Tampadipa</t>
  </si>
  <si>
    <t>6-CE-CE-2012-14</t>
  </si>
  <si>
    <t>Food Distribution to Orphans</t>
  </si>
  <si>
    <t>Dala, Rakhine, Bangkok</t>
  </si>
  <si>
    <t>1-CE-ME-2014-18</t>
  </si>
  <si>
    <t>English Based Life Skills for Youths</t>
  </si>
  <si>
    <t>Jun 2014 - Jan 2015</t>
  </si>
  <si>
    <t>Core</t>
  </si>
  <si>
    <t>2-CE-HE-2014-18</t>
  </si>
  <si>
    <t>Agricultural Recovery</t>
  </si>
  <si>
    <t>Nov 2014 - February 2015</t>
  </si>
  <si>
    <t>Bago, Kali Village Tract</t>
  </si>
  <si>
    <t>Peasants</t>
  </si>
  <si>
    <t>3-CE-CE-2014-18</t>
  </si>
  <si>
    <t>Jan 2015 - Dec 2015</t>
  </si>
  <si>
    <t>7 Wards in Dala</t>
  </si>
  <si>
    <t>4-CE-OE-2014-18</t>
  </si>
  <si>
    <t>HO-RICE</t>
  </si>
  <si>
    <t>Office Empowerment</t>
  </si>
  <si>
    <t>BUTUC (Building Understanding CENSUS Information and Application)</t>
  </si>
  <si>
    <t>Mar 2015 - Jun 2015</t>
  </si>
  <si>
    <t>Ayarwaddy</t>
  </si>
  <si>
    <t>GO, CSOs, CBOs</t>
  </si>
  <si>
    <t>UNFPA</t>
  </si>
  <si>
    <t>5-CE-HE-2014-18</t>
  </si>
  <si>
    <t>CRAIPREP (Civic &amp; Religious Alliance on Peace Education and Rule of Law Promotion)</t>
  </si>
  <si>
    <t>Jun 2015-Nov 2015</t>
  </si>
  <si>
    <t>Tike Gyi, Thingyangyun, Dagon (South)</t>
  </si>
  <si>
    <t>CSOs, CBOs</t>
  </si>
  <si>
    <t>DKA</t>
  </si>
  <si>
    <t>BUWPIE
(Boosting Up Women Participation in Election)</t>
  </si>
  <si>
    <t>Jul 2015 - Oct 2015</t>
  </si>
  <si>
    <t>Ayarwaddy Region</t>
  </si>
  <si>
    <t>Women, CSOs</t>
  </si>
  <si>
    <t>IFES</t>
  </si>
  <si>
    <t>AHHHA
(Food &amp; Water Tablet Distriubution in Minbya, Rakhine)</t>
  </si>
  <si>
    <t>Nov 2015-Dec 2015</t>
  </si>
  <si>
    <t>two villages in Minbya, Rakhine</t>
  </si>
  <si>
    <t>Children &amp; Women</t>
  </si>
  <si>
    <t>8-CE-HE-2014-18</t>
  </si>
  <si>
    <t>Paralegal Delivery</t>
  </si>
  <si>
    <t>Kangyidaunt</t>
  </si>
  <si>
    <t>CSOs, CBOs, Peasants</t>
  </si>
  <si>
    <t>MRLG with LCG, GPI, Namati</t>
  </si>
  <si>
    <t>9-CE-HE-2014-18</t>
  </si>
  <si>
    <t>Water Need Assessment in Bogale, Eainme, Myaungmya, Labutta</t>
  </si>
  <si>
    <t>July 2015-June 2016</t>
  </si>
  <si>
    <t>Bogale, Eainme, Myaungmya, Labutta</t>
  </si>
  <si>
    <t>Children, Women</t>
  </si>
  <si>
    <t>HHH (Helping Hand for Humanity)</t>
  </si>
  <si>
    <t>Jul 2016-Jul 2016</t>
  </si>
  <si>
    <t>Dala, 11-14 Zone</t>
  </si>
  <si>
    <t>Habitat for Humanitity</t>
  </si>
  <si>
    <t>11-CE-HE-2014-18</t>
  </si>
  <si>
    <t>Food Distribution to Marginalized HHs</t>
  </si>
  <si>
    <t>Jan 2016-Dec 2016</t>
  </si>
  <si>
    <t>Ayeyarwaddy, Yangon</t>
  </si>
  <si>
    <t>Marginalized HH</t>
  </si>
  <si>
    <t>Burma Welfare Trust</t>
  </si>
  <si>
    <t>Jan 2017 - Feb 2017</t>
  </si>
  <si>
    <t>Global Aid Foundation</t>
  </si>
  <si>
    <t>13-CE-HE-2014-18</t>
  </si>
  <si>
    <t>Habitat for the Marginalized Enabling</t>
  </si>
  <si>
    <t>Aug 2016-Jul 2017</t>
  </si>
  <si>
    <t>CBOs, Women</t>
  </si>
  <si>
    <t>BNF</t>
  </si>
  <si>
    <t>Beneficiary</t>
  </si>
  <si>
    <t>Community Based Organization</t>
  </si>
  <si>
    <t>CSO</t>
  </si>
  <si>
    <t>Civil Society Organization</t>
  </si>
  <si>
    <t>2010-11</t>
  </si>
  <si>
    <t>2011-12</t>
  </si>
  <si>
    <t>2012-13</t>
  </si>
  <si>
    <t>2013-14</t>
  </si>
  <si>
    <t>2014-15</t>
  </si>
  <si>
    <t>2015-16</t>
  </si>
  <si>
    <t>2016-17</t>
  </si>
  <si>
    <t>2017-18 (Proposed)</t>
  </si>
  <si>
    <t>Fund</t>
  </si>
  <si>
    <t>Children BNF</t>
  </si>
  <si>
    <t>PESS - M</t>
  </si>
  <si>
    <t>PESS - W</t>
  </si>
  <si>
    <t>Community</t>
  </si>
  <si>
    <t>Habitat Security: LNRR</t>
  </si>
  <si>
    <t>Habitat Security: SP</t>
  </si>
  <si>
    <t>Empowerment: Children</t>
  </si>
  <si>
    <t>Empowerment: Women</t>
  </si>
  <si>
    <t>Empowerment: Mobilizers</t>
  </si>
  <si>
    <t>Total Fund</t>
  </si>
  <si>
    <t>Office Empowerment: RICE</t>
  </si>
  <si>
    <t>SM: SE</t>
  </si>
  <si>
    <t>10-CE-HE-2014-18</t>
  </si>
  <si>
    <t>CRAIPREP (Civic &amp; Religious Alliance on Peace Education and Rule of Law Promotion) II</t>
  </si>
  <si>
    <t>Nov 2015-Nov 2017</t>
  </si>
  <si>
    <t>8 Townships in Yangon Region</t>
  </si>
  <si>
    <t>HQ: Social Enterprise</t>
  </si>
  <si>
    <t>Social Enterprise</t>
  </si>
  <si>
    <t>Jan 2017-Dec 2017</t>
  </si>
  <si>
    <t>12-CE-CE-2014-18</t>
  </si>
  <si>
    <t>14-CE-HE-2014-18</t>
  </si>
  <si>
    <t>15-CE-SE-2014-18</t>
  </si>
  <si>
    <t>SM Members</t>
  </si>
  <si>
    <t>PESS-C</t>
  </si>
  <si>
    <t>Dala 12 Wards</t>
  </si>
  <si>
    <t>Disadvantaged Children</t>
  </si>
  <si>
    <t>Applied</t>
  </si>
  <si>
    <t>1-CE-HE-2014-18</t>
  </si>
  <si>
    <t>2-CE-CE-2017-2020</t>
  </si>
  <si>
    <t>3-CE-HE-2017-2020</t>
  </si>
  <si>
    <t>PESS-M</t>
  </si>
  <si>
    <t>Sep 2017-Apr 2017</t>
  </si>
  <si>
    <t>Aug 2017-Jan 2018</t>
  </si>
  <si>
    <t>Country-wise</t>
  </si>
  <si>
    <t>Youths from marginalized HH</t>
  </si>
  <si>
    <t>CLFI</t>
  </si>
  <si>
    <t>Aug 2017-Jan 2019</t>
  </si>
  <si>
    <t>4-CE-HE-2017-2020</t>
  </si>
  <si>
    <t>Lien Aid</t>
  </si>
  <si>
    <t>Jan 2016-Dec 2017</t>
  </si>
  <si>
    <t>Fund Required to Keep Current Equilibrium</t>
  </si>
  <si>
    <t>6-CE-GE-2014-18</t>
  </si>
  <si>
    <t>7-CE-YE-2014-18</t>
  </si>
  <si>
    <t>စဥ္</t>
  </si>
  <si>
    <t>ဘ႑ာႏွစ္</t>
  </si>
  <si>
    <t>အေၾကာင္းအရာ</t>
  </si>
  <si>
    <t>၀င္ေငြ (က်ပ္)</t>
  </si>
  <si>
    <t>အသံုးစရိတ္ေဖာ္ျပခ်က္</t>
  </si>
  <si>
    <t>သံုးေငြ (က်ပ္)</t>
  </si>
  <si>
    <t>၂၀၁၀-၁၁</t>
  </si>
  <si>
    <t>ေသာက္သံုးေရဖူလံုေရး စီမံခ်က္ (၆ ရပ္ကြက္ - ဘိုကေလး) - အဖြဲ႕၀င္မ်ား၏ ထည့္၀င္မႈ</t>
  </si>
  <si>
    <t>စီမံခ်က္ အသံုးစရိတ္</t>
  </si>
  <si>
    <t>ေဘးအႏၲရာယ္ေလွ်ာ့ခ်ျခင္း (ဘိုကေလး)</t>
  </si>
  <si>
    <t>ေဘးအႏၲရာယ္ေလွ်ာ့ခ်ေရး (ဆန္းစစ္ေလ့လာျခင္းႏွင့္ အသိျမွင့္တင္ျခင္း)</t>
  </si>
  <si>
    <t>အမ်ိဳးသမီးမ်ားအား အသက္ေမြး ၀မ္းေၾကာင္း စြမ္းရည္တည္ေဆာက္ျခင္း</t>
  </si>
  <si>
    <t>စီမံခ်က္တိုက္ရိုက္အသံုးစရိတ္ (သင္တန္းဆရာ ေကၽြးေမြးျခင္း၊ ခရီးစရိတ္၊ စာေရးကိရိယာ)</t>
  </si>
  <si>
    <t>ႏွစ္ခ်ဳပ္၀င္ေငြ</t>
  </si>
  <si>
    <t>ႏွစ္ခ်ဳပ္ထြက္ေငြ</t>
  </si>
  <si>
    <t>၂၀၁၁-၁၂</t>
  </si>
  <si>
    <t>စာရင္းဖြင့္ေငြ</t>
  </si>
  <si>
    <t>လူငယ္မ်ားအား ကြန္ပ်ဴတာ၊ အဂၤလိပ္စာ၊ နည္းပညာကၽြမ္းက်င္ စြမ္းရည္မ်ား တည္ေဆာက္ေပးျခင္း</t>
  </si>
  <si>
    <t>စီမံခ်က္အသံုးစရိတ္ (စီမံခ်က္ ၃ ခု)</t>
  </si>
  <si>
    <t>၂၀၁၂-၁၃</t>
  </si>
  <si>
    <t>လူငယ္မ်ားအား အဂၤလိပ္စာ၊ နည္းပညာ ကၽြမ္းက်င္ စြမ္းရည္မ်ား တည္ေဆာက္ ေပးျခင္း</t>
  </si>
  <si>
    <t>စီမံခ်က္အသံုးစရိတ္ (စီမံခ်က္ ၂ ခု)</t>
  </si>
  <si>
    <t>၂၀၁၃-၁၄</t>
  </si>
  <si>
    <t>HHRD – USA</t>
  </si>
  <si>
    <t>ဖခင္အေထာက္အပံ့မဲ့ကေလး ပညာေရး ေစာင့္ေရွာက္မႈ</t>
  </si>
  <si>
    <t>Global Witness</t>
  </si>
  <si>
    <t>ေျမယာပိုင္ဆိုင္ခြင့္အခြင့္အေရးႏွင့္ လယ္သမား အဖြဲ႕အစည္း အားေကာင္းေရး</t>
  </si>
  <si>
    <t>ပင္မရန္ပံုေငြ</t>
  </si>
  <si>
    <t>၂၀၁၄-၁၅</t>
  </si>
  <si>
    <t>သန္းေခါင္စာရင္းအခ်က္အလက္ ပညာေပးျခင္း (ဧရာ၀တီတိုင္းေဒသႀကီး)</t>
  </si>
  <si>
    <t>DKA - Austria</t>
  </si>
  <si>
    <t>ၿငိမ္းခ်မ္းစြာအတူယွဥ္တြဲေနထိုင္ေရး</t>
  </si>
  <si>
    <t>ဘုတ္အဖြဲ႕ႏွင့္ အတြင္းေရးမွဴးအဖြဲ႕ စီမံခန္႔ခြဲစရိတ္</t>
  </si>
  <si>
    <t>၂၀၁၅-၁၆</t>
  </si>
  <si>
    <t>HHRD ၀န္ထမ္းႏွင့္ ႏြမ္းပါးအိမ္ေထာင္စုမ်ားအား ရိကၡာေပးေ၀ျခင္း</t>
  </si>
  <si>
    <t>HHRD for Rakhine Flood</t>
  </si>
  <si>
    <t>ရခိုင္ေရေဘးကယ္ဆယ္ေရးလုပ္ငန္း (မင္းျပားၿမိဳ႕နယ္)</t>
  </si>
  <si>
    <t>ေရြးေကာက္ပြဲပညာေပးလုပ္ငန္း (ဧရာ၀တီတိုင္းေဒသႀကီး)</t>
  </si>
  <si>
    <t>ၿငိမ္းခ်မ္းစြာအတူယွဥ္တြဲေနထိုင္ေရး (စမ္းသပ္)</t>
  </si>
  <si>
    <t>သန္းေခါင္စာရင္းပညာေပးျခင္း - စီမံခန္႔ခြဲမႈ</t>
  </si>
  <si>
    <t>DKA – Austria</t>
  </si>
  <si>
    <t>ၿငိမ္းခ်မ္းစြာအတူယွဥ္တြဲေနထိုင္ေရး (တိုးခ်ဲ႕ ပႏွစ္)</t>
  </si>
  <si>
    <t>MRLG</t>
  </si>
  <si>
    <t>ေျမယာစီမံအုပ္ခ်ဳပ္မႈေကာင္း (ကန္ႀကီးေထာင့္ၿမိဳ႕နယ္)</t>
  </si>
  <si>
    <t>Lien Aid - Singapore</t>
  </si>
  <si>
    <t>ေရလိုအပ္ခ်က္ဆန္းစစ္ျခင္း (နာဂစ္ေဒသ)</t>
  </si>
  <si>
    <t>ႏြမ္းပါးအိမ္ေထာင္စုမ်ားအား ရိကၡာေပးေ၀ျခင္း (ရန္ကုန္+ဧရာ၀တီ)</t>
  </si>
  <si>
    <t>၂၀၁၆-၁၇</t>
  </si>
  <si>
    <t>ၿငိမ္းခ်မ္းစြာအတူယွဥ္တြဲေနထိုင္ေရး (တိုးခ်ဲ႕ ဒုႏွစ္)</t>
  </si>
  <si>
    <t>MIVA</t>
  </si>
  <si>
    <t>အဖဲြ႕အစည္းအရင္းအျမစ္ပံ့ပိုးျခင္း</t>
  </si>
  <si>
    <t>HfH</t>
  </si>
  <si>
    <t>ဒလ ၁၁-၁၄ အမကေက်ာင္း ဘက္စံုဖြံ႕ၿဖိဳးေရး</t>
  </si>
  <si>
    <t>ဒလ ၁၁-၁၄ အရပ္ဖက္အဖြဲ႕အစည္းမ်ား ဖြံ႕ၿဖိဳးေရး</t>
  </si>
  <si>
    <t>FHI-360</t>
  </si>
  <si>
    <t>လူမႈမီဒီယာ၌အမုန္းတရားေစာင့္ၾကည့္ေလ့လာျခင္း</t>
  </si>
  <si>
    <t>အဖြဲ႕၀င္မ်ားထံမွ ေခတၱေခ်းေငြ</t>
  </si>
  <si>
    <t>စာရင္းပိတ္လက္က်န္</t>
  </si>
  <si>
    <t>မွ်ေ၀ကရုဏာအဖဲြ႕၏ (၂၀၁၀-၂၀၁၇) ၀င္ေငြ - ထြက္ေငြ စာရင္း မွတ္တမ္း</t>
  </si>
  <si>
    <t>SM contributed</t>
  </si>
  <si>
    <t>MRLG - IF စီမံခ်က္အတြက္ စိုက္ထားေငြ - ပထမ ၆ လ</t>
  </si>
  <si>
    <t>MRLG - IF စီမံခ်က္အတြက္ စိုက္ထားေငြ - ဒုတိယ ၁၂ လ</t>
  </si>
  <si>
    <t>FHI-360 ႏွင့္ Bindez Limited မွရရန္</t>
  </si>
  <si>
    <t>SEALY စီမံခ်က္အတြက္ MRF မွ (၃) ႏွစ္တာ ႀကိဳတင္ယူထားေငြ</t>
  </si>
  <si>
    <t>MRF</t>
  </si>
  <si>
    <t>SEALY စီမံခ်က္ အသံုးစရိတ္</t>
  </si>
  <si>
    <t>SEALY သင္တန္းသားမ်ား ထည့္၀င္မႈ</t>
  </si>
  <si>
    <t>Y</t>
  </si>
  <si>
    <t>N</t>
  </si>
  <si>
    <t>စီမံခ်က္၀င္ေငြေပါင္း</t>
  </si>
  <si>
    <t>Updated on</t>
  </si>
  <si>
    <t>အဖြဲ႕၀င္၀န္ထမ္းမ်ား၏ လစာႏွင့္ စုေငြလက္က်န္မ်ား</t>
  </si>
  <si>
    <t>2017 ဒီဇင္ဘာ ပထမအပါတ္ ရွင္းေပး</t>
  </si>
  <si>
    <t>ရံုးငွားစရိတ္ + ရံုး ၂ ရံုး အက်ိဳးေဆာင္ခ</t>
  </si>
  <si>
    <t>Yearly Income-Expenditure</t>
  </si>
  <si>
    <t>#</t>
  </si>
  <si>
    <t>Budget Year</t>
  </si>
  <si>
    <t>Donor</t>
  </si>
  <si>
    <t>Water</t>
  </si>
  <si>
    <t>Self</t>
  </si>
  <si>
    <t>In-Amount</t>
  </si>
  <si>
    <t>Out-Amount</t>
  </si>
  <si>
    <t>Civic Empowerment</t>
  </si>
  <si>
    <t>Skills Development</t>
  </si>
  <si>
    <t>Summary</t>
  </si>
  <si>
    <t>Balance</t>
  </si>
  <si>
    <t>Education</t>
  </si>
  <si>
    <t>No. of Projects</t>
  </si>
  <si>
    <t>Food for Relief</t>
  </si>
  <si>
    <t>Land Rights</t>
  </si>
  <si>
    <t>Global Aid</t>
  </si>
  <si>
    <t>Expense</t>
  </si>
  <si>
    <t>Income from old paralegals</t>
  </si>
  <si>
    <t>Provident Fund</t>
  </si>
  <si>
    <t>Htin Aung Savings</t>
  </si>
  <si>
    <t>Cho Cho Than Savings</t>
  </si>
  <si>
    <t>Total Cotribution</t>
  </si>
  <si>
    <t>Staffs Contributed back to Core Fund</t>
  </si>
  <si>
    <t>အဖြဲ႕၀င္၀န္ထမ္းမ်ား၏ ျပန္လည္ထည့္၀င္မႈ</t>
  </si>
  <si>
    <t>ကုဒ္နံပါတ္</t>
  </si>
  <si>
    <t>က႑</t>
  </si>
  <si>
    <t>က႑ခြဲ</t>
  </si>
  <si>
    <t>စီမံကိန္း၊ စီမံခ်က္</t>
  </si>
  <si>
    <t>စခ်ိန္-ၿပီးခ်ိန္</t>
  </si>
  <si>
    <t>နယ္ပယ္</t>
  </si>
  <si>
    <t>ဦးတည္အုပ္စု</t>
  </si>
  <si>
    <t>တိုက္ရိုက္ အက်ိဳးရသူ</t>
  </si>
  <si>
    <t>သြယ္၀ိုက္ အက်ိဳးရသူ</t>
  </si>
  <si>
    <t>အလွဴရွင္</t>
  </si>
  <si>
    <t>ေသာက္သံုးေရ</t>
  </si>
  <si>
    <t>ေရ၊ မိလႅာစနစ္ႏွင့္ သန္႔ရွင္းေရး</t>
  </si>
  <si>
    <t>ေသာက္သံုးေရဖူလံုေရး</t>
  </si>
  <si>
    <t>ဇြန္ - ၾသဂုတ္ ၂၀၁၀</t>
  </si>
  <si>
    <t>ဘိုကေလး၊ (၆) ရပ္ကြက္</t>
  </si>
  <si>
    <t>အဖြဲ႕၀င္မ်ား</t>
  </si>
  <si>
    <t>စီမံခ်က္တန္ဖိုး (အေမရိကန္ ေဒၚလာ)</t>
  </si>
  <si>
    <t>မရွိ ဆင္းရဲသားမ်ား</t>
  </si>
  <si>
    <t>ေနအိမ္လႈံၿခံဳေရး</t>
  </si>
  <si>
    <t>လူမႈေရး အကာအကြယ္</t>
  </si>
  <si>
    <t>အႏၲရာယ္ရွိေနမႈအား ဆန္းစစ္ျခင္း၊ အသိျမွင့္ေပးျခင္း</t>
  </si>
  <si>
    <t>စက္တင္ဘာ- ေအာက္တိုဘာ ၂၀၁၀</t>
  </si>
  <si>
    <t>ဘိုကေလးၿမိဳ႕ေပၚ ရပ္ကြက္မ်ား၊ သာေပါင္း၊ ျမသိန္းတန္၊ စက္ဆန္းႏွင့္ သဇင္ငူ အုပ္စုမ်ား</t>
  </si>
  <si>
    <t>အိမ္ေထာင္စု ကိုယ္စားလွယ္မ်ား</t>
  </si>
  <si>
    <t>()</t>
  </si>
  <si>
    <t>အဖြဲ႕အစည္းဖြ႔ံၿဖိဳးေရးႏွင့္ နည္းပညာ အေထာက္အပံ့ေပးျခင္း</t>
  </si>
  <si>
    <t>စက္တင္ဘာ ၂၀၁၀ - ဇူလိုင္  ၂၀၁၁</t>
  </si>
  <si>
    <t>ညွပ္ႀကီးတန္းရြာ၊ ေမာ္လၿမိဳင္ကၽြန္းၿမိဳ႕နယ္</t>
  </si>
  <si>
    <t>ရပ္ရြာ အေျချပဳအဖြဲ႕</t>
  </si>
  <si>
    <t>ေပါင္းကူး၊ အဖြဲ႕၀င္မ်ား</t>
  </si>
  <si>
    <t>စြမ္းရည္ျမွင့္တင္ျခင္း</t>
  </si>
  <si>
    <t>အမ်ိဳးသမီး ဖြံ႕ၿဖိဳးေရး</t>
  </si>
  <si>
    <t>မ်က္ေတာင္တု လုပ္ငန္းႏွင့္ အသက္ေမြး၀မ္းေၾကာင္း</t>
  </si>
  <si>
    <t>ဒီဇင္ဘာ ၂၀၁၀</t>
  </si>
  <si>
    <t>ဘိုကေလး</t>
  </si>
  <si>
    <t>အမ်ိဳးသမီးမ်ား</t>
  </si>
  <si>
    <t>လူငယ္ေခါင္းေဆာင္မႈ ေမြးထုတ္ေရး</t>
  </si>
  <si>
    <t>အဂၤလိပ္စာ၊ ကြန္ပ်ဴတာႏွင့္ နည္းပညာဖြံ႕ၿဖိဳးေရး</t>
  </si>
  <si>
    <t>ေမ ၂၀၁၁-ေဖေဖာ္၀ါရီ ၂၀၁၂</t>
  </si>
  <si>
    <t>လူငယ္မ်ား</t>
  </si>
  <si>
    <t>အဂၤလိပ္စာႏွင့္ နည္းပညာဖြံ႕ၿဖိဳးေရး</t>
  </si>
  <si>
    <t>ႏြမ္းပါးခ်ိဳ႕တဲ့ ကေလးပညာေရး</t>
  </si>
  <si>
    <t>ရန္ကုန္</t>
  </si>
  <si>
    <t>ႏြမ္းပါးကေလးမ်ား</t>
  </si>
  <si>
    <t>သင္တန္းသားမ်ား၊ အဖြဲ႕၀င္မ်ား</t>
  </si>
  <si>
    <t>ကေလးတိုင္း အက်ံဳး၀င္ပညာေရး</t>
  </si>
  <si>
    <t>ေဖေဖာ္၀ါရီ ၂၀၁၂-ဇြန္ ၂၀၁၃</t>
  </si>
  <si>
    <t>ဇူလိုင္ ၂၀၁၃-ေမ ၂၀၁၄</t>
  </si>
  <si>
    <t>စက္တင္ဘာ ၂၀၁၃-၂၀၁၄</t>
  </si>
  <si>
    <t>ေျမႏွင့္အရင္းအျမစ္ အခြင့္အေရး</t>
  </si>
  <si>
    <t>စြမ္းရည္ဖြံ႕ၿဖိဳးျခင္းႏွင့္ ကြန္ယက္တည္ေဆာက္ျခင္း</t>
  </si>
  <si>
    <t>ႏို၀င္ဘာ ၂၀၁၃-ဧၿပီ ၂၀၁၄</t>
  </si>
  <si>
    <t>ဘူးသႏြတ္ႏွင့္နဲသမိန္ အုပ္စု၊ ထန္းတပင္ၿမိဳ႕နယ္</t>
  </si>
  <si>
    <t>ေတာင္သူမ်ား</t>
  </si>
  <si>
    <t>ေျမယာအခြင့္အေရးအသိျမွင့္တင္ျခင္း</t>
  </si>
  <si>
    <t>ေမ ၂၀၁၄- ေမ ၂၀၁၅</t>
  </si>
  <si>
    <t>ဧရာ၀တီတိုင္းေဒသႀကီး</t>
  </si>
  <si>
    <t>ရိကၡာေထာက္ပံ့ျခင္း</t>
  </si>
  <si>
    <t>ခ်ိဳ႕တဲ့ကေလးမ်ားအားရိကၡာေထာက္ပံ့ျခင္း</t>
  </si>
  <si>
    <t>ဇြန္ ၂၀၁၄</t>
  </si>
  <si>
    <t>ဒလ၊ စစ္ေတြ၊ ဘန္ေကာက္</t>
  </si>
  <si>
    <t>ကေလးမ်ား</t>
  </si>
  <si>
    <t>ဇြန္ ၂၀၁၄-ဇန္န၀ါရီ ၂၀၁၅</t>
  </si>
  <si>
    <t>လူမႈအကာအကြယ္ေပးျခင္း</t>
  </si>
  <si>
    <t>စိုက္ပ်ိဳးေရးျပန္လည္ထူေထာင္ျခင္း</t>
  </si>
  <si>
    <t>ႏို၀င္ဘာ ၂၀၁၄-ဇန္န၀ါရီ ၂၀၁၅</t>
  </si>
  <si>
    <t>ကလိအုပ္စု၊ ပဲခူးတိုင္းေဒသႀကီး</t>
  </si>
  <si>
    <t>ရန္ကုန္၊ ဒလၿမိဳ႕ (၇) ရပ္ကြက္</t>
  </si>
  <si>
    <t>၇ ရပ္ကြက္၊ ဒလၿမိဳ႕</t>
  </si>
  <si>
    <t>လူမႈအဖြဲ႕မ်ား အသိျမွင့္တင္ျခင္း</t>
  </si>
  <si>
    <t>သန္းေခါင္စာရင္းအခ်က္အလက္မ်ားအား အသံုးခ်ပံုအသိျမွင့္ေပးျခင္း</t>
  </si>
  <si>
    <t>မတ္-ဇြန္ ၂၀၁၅</t>
  </si>
  <si>
    <t>အစိုးရအဖြဲ႕မ်ား၊ လူမႈအဖြဲ႕မ်ား</t>
  </si>
  <si>
    <t>ၿငိမ္းခ်မ္းေရး</t>
  </si>
  <si>
    <t>ဇြန္-ႏို၀င္ဘာ ၂၀၁၅</t>
  </si>
  <si>
    <t>(၃) ၿမိဳ႕နယ္၊ ရန္ကုန္တိုင္းေဒသႀကီး</t>
  </si>
  <si>
    <t>အရပ္ဖက္ အဖြဲ႕အစည္းမ်ား</t>
  </si>
  <si>
    <t>အမ်ိဳးသမီးေခါင္းေဆာင္မ်ား ေမြးထုတ္ျခင္း</t>
  </si>
  <si>
    <t>ေရြးေကာက္ပြဲ ပညာေပးစီမံခ်က္</t>
  </si>
  <si>
    <t>ဇူလိုင္-ေအာက္တိုဘာ ၂၀၁၅</t>
  </si>
  <si>
    <t>ရိကၡာႏွင့္ေရေပးေ၀ျခင္း</t>
  </si>
  <si>
    <t>ႏို၀င္ဘာ-ဒီဇင္ဘာ ၂၀၁၅</t>
  </si>
  <si>
    <t>(၂) ရပ္ကြက္၊ မင္းျပားၿမိဳ႕နယ္၊ ရခိုင္</t>
  </si>
  <si>
    <t>ေရေဘးသင့္ အိမ္ေထာင္စုမ်ား</t>
  </si>
  <si>
    <t>ေသာက္သံုးေရဖူလံုေရးဆန္းစစ္ျခင္း</t>
  </si>
  <si>
    <t>ဇူလိုင္ ၂၀၁၅-ဇြန္ ၂၀၁၆</t>
  </si>
  <si>
    <t>ဘိုကေလး၊ ေမာ္လၿမိဳင္ကၽြန္း၊ ေျမာင္းျမ၊ လပြတၱာ</t>
  </si>
  <si>
    <t>ႏြမ္းပါး အိမ္ေထာင္စု မ်ား</t>
  </si>
  <si>
    <t>ႏို၀င္ဘာ ၂၀၁၅- ၂၀၁၇</t>
  </si>
  <si>
    <t>(၈) ၿမိဳ႕နယ္၊ ရန္ကုန္တိုင္းေဒသႀကီး</t>
  </si>
  <si>
    <t>ကန္ႀကီးေထာင့္</t>
  </si>
  <si>
    <t>ဒလ၊ ၁၁-၁၄ ဇုံ</t>
  </si>
  <si>
    <t>ႏြမ္းပါးအိမ္ေထာင္စုမ်ား</t>
  </si>
  <si>
    <t>ဧရာ၀တီ၊ ရန္ကုန္တိုင္းေဒသႀကီး</t>
  </si>
  <si>
    <t>၂၀၁၆-၂၀၁၇</t>
  </si>
  <si>
    <t>ဥပေဒေထာက္ကူမ်ား ေမြးထုတ္ျခင္း</t>
  </si>
  <si>
    <t>စာသင္ေက်ာင္းမ်ားအဆင့္ျမွင့္တင္ျခင္း</t>
  </si>
  <si>
    <t>ႏြမ္းပါးခ်ိဳ႕တဲ့ အိမ္ေထာင္စုမ်ားအား ရိကၡာေပးေ၀ျခင္း</t>
  </si>
  <si>
    <t>အရပ္ဖက္အဖြဲ႕အစည္းမ်ား အားေကာင္းလာေစေရး</t>
  </si>
  <si>
    <t>ဇူလိုင္ ၂၀၁၆</t>
  </si>
  <si>
    <t>ဇန္န၀ါရီ-ေဖေဖာ္၀ါရီ ၂၀၁၇</t>
  </si>
  <si>
    <t>အမုန္းတရားမ်ားေစာင့္ၾကည့္ေလ့လာျခင္း</t>
  </si>
  <si>
    <t>ဇူလိုင္-ေအာက္တိုဘာ ၂၀၁၇</t>
  </si>
  <si>
    <t>ထိခိုက္လြယ္ျပည္သူမ်ား</t>
  </si>
  <si>
    <t>ရန္ကုန္တိုင္းေဒသႀကီး</t>
  </si>
  <si>
    <t>FHI 360</t>
  </si>
  <si>
    <t>လူငယ္မ်ား၏ ဘ၀အစီအစဥ္မ်ားေရးဆြဲေပးျခင္း</t>
  </si>
  <si>
    <t>ၾသဂုတ္-၂၀၁၇မွ ၂၀၂၂</t>
  </si>
  <si>
    <t>စုစုေပါင္း</t>
  </si>
  <si>
    <t>ပူးတြဲ ၈-က</t>
  </si>
  <si>
    <t>အသင္းအဖြဲ႕အေနျဖင့္ ေဆာင္ရြက္ခဲ့သည့္လုပ္ငန္းမ်ား (၂၀၁၀-၂၀၁၇)</t>
  </si>
  <si>
    <t>ပူးတြဲ -၈-ခ</t>
  </si>
  <si>
    <t>အမ်ိဳးအစား</t>
  </si>
  <si>
    <t>ပစၥည္းအမည္</t>
  </si>
  <si>
    <t xml:space="preserve">အေရ အတြက္ </t>
  </si>
  <si>
    <t>ေရတြက္ပုံ</t>
  </si>
  <si>
    <t>တစ္ခု တန္ဖုိး</t>
  </si>
  <si>
    <t>စုစုေပါင္းတန္ဘုိး</t>
  </si>
  <si>
    <t>လက္ရွိအေနအထား</t>
  </si>
  <si>
    <t>၁။</t>
  </si>
  <si>
    <t>ကြန္ပ်ဳတာ ဆက္စပ္ပစၥည္း</t>
  </si>
  <si>
    <t>ကင္ႏြန္ ပရင္တာ LBP 2900</t>
  </si>
  <si>
    <t>လုံး</t>
  </si>
  <si>
    <t>အသုံးျပဳေနဆဲ</t>
  </si>
  <si>
    <t>၂။</t>
  </si>
  <si>
    <t>အသံဖမ္းစက္</t>
  </si>
  <si>
    <t>၃။</t>
  </si>
  <si>
    <t>၄။</t>
  </si>
  <si>
    <t>ေအာဇု လပ္ပေတာ့</t>
  </si>
  <si>
    <t>၅။</t>
  </si>
  <si>
    <t>ေအာဇု ကုိးလပ္ပေတာ့</t>
  </si>
  <si>
    <t>၆။</t>
  </si>
  <si>
    <t>လပ္ေတာ့</t>
  </si>
  <si>
    <t>ခု</t>
  </si>
  <si>
    <t>၇။</t>
  </si>
  <si>
    <t>Redlink အင္တာနက္သုံး</t>
  </si>
  <si>
    <t>၈။</t>
  </si>
  <si>
    <t>စကင္နာ</t>
  </si>
  <si>
    <t>၉။</t>
  </si>
  <si>
    <t>စာပြဲတင္ကြန္ပ်ဳတာ</t>
  </si>
  <si>
    <t>၁၀။</t>
  </si>
  <si>
    <t xml:space="preserve">ဟာ့ဒစ္ </t>
  </si>
  <si>
    <t>၁၁။</t>
  </si>
  <si>
    <t>အက္ဘစြန္ မိတၱဴကူးစက္</t>
  </si>
  <si>
    <t>၁၂။</t>
  </si>
  <si>
    <t>လွ်ပ္စစ္ပစၥည္း</t>
  </si>
  <si>
    <t>ဓါတ္ပုံရုိက္ရန္ သုံးသသည့္မီး</t>
  </si>
  <si>
    <t xml:space="preserve"> ခု</t>
  </si>
  <si>
    <t>၁၃။</t>
  </si>
  <si>
    <t>ေငြေရစက္</t>
  </si>
  <si>
    <t>၁၄။</t>
  </si>
  <si>
    <t>တီဗြိ၊ စကုိင္းနက္</t>
  </si>
  <si>
    <t>ေကာင္း</t>
  </si>
  <si>
    <t>၁၅။</t>
  </si>
  <si>
    <t>ရံုံးအသုံးအေဆာင္ပစၥည္း</t>
  </si>
  <si>
    <t>ေလ့ာကာ (ဖုိင္သိမ္း)</t>
  </si>
  <si>
    <t xml:space="preserve">လုံး </t>
  </si>
  <si>
    <t>သိတ္မေကာင္း (အံမ်ားလြဲေန)</t>
  </si>
  <si>
    <t>၁၆။</t>
  </si>
  <si>
    <t>ရံုံးအသုံးအေဆာင္</t>
  </si>
  <si>
    <t xml:space="preserve">စားပြဲရွည္ </t>
  </si>
  <si>
    <t>၁၇။</t>
  </si>
  <si>
    <t xml:space="preserve">ထုိင္ခုံ </t>
  </si>
  <si>
    <t>၁၈။</t>
  </si>
  <si>
    <t>အလုပ္စားပြဲ</t>
  </si>
  <si>
    <t>ၾကိတ္သားျဖစ္၊ သုံးျပီးသားကုိ ၀ယ္သုံး ၾကာ ၍ပြန္းပဲ့ေန</t>
  </si>
  <si>
    <t>၁၉။</t>
  </si>
  <si>
    <t>ဖုိင္မ်ားထဲ့သညိ့ ဘီဒုိ (အမဲ)</t>
  </si>
  <si>
    <t>၂၀။</t>
  </si>
  <si>
    <t>၂၁။</t>
  </si>
  <si>
    <t>၇ုံးအသုံးအေဆာင္</t>
  </si>
  <si>
    <t xml:space="preserve">မီးခံေသတၱာ </t>
  </si>
  <si>
    <t>၂၂။</t>
  </si>
  <si>
    <t>အီလက္ထေရာနစ္ပစၥည္း</t>
  </si>
  <si>
    <t xml:space="preserve">ေရခဲစက္ (Freezer) </t>
  </si>
  <si>
    <t>၂၃။</t>
  </si>
  <si>
    <t xml:space="preserve">အေျခာက္ခံစက္ </t>
  </si>
  <si>
    <t>၂၄။</t>
  </si>
  <si>
    <t>ယာဥ္</t>
  </si>
  <si>
    <t>ေမာ္ေတာ္ယာဥ္</t>
  </si>
  <si>
    <t>စီး</t>
  </si>
  <si>
    <t>အဖြဲ႕ပုိင္ကား သုံးေနဆဲ</t>
  </si>
  <si>
    <t>၂၅။</t>
  </si>
  <si>
    <t>မွ်ေ၀ကရုဏာအဖဲြ႕ပုိင္ ပစၥည္း စာရင္း</t>
  </si>
  <si>
    <t>ပူးတဲြ ၇</t>
  </si>
  <si>
    <t xml:space="preserve">               -   </t>
  </si>
  <si>
    <t>Expense (Ks)</t>
  </si>
  <si>
    <t>Expense (USD)</t>
  </si>
  <si>
    <t>Share Mercy</t>
  </si>
  <si>
    <t>Advocacy</t>
  </si>
  <si>
    <t>Organization Development</t>
  </si>
  <si>
    <t>Capacity</t>
  </si>
  <si>
    <t>1-CE-ID-2010-11</t>
  </si>
  <si>
    <t>2-CE-ID-2010-11</t>
  </si>
  <si>
    <t>3-CE-OD-2010-11</t>
  </si>
  <si>
    <t>4-CE-ID-2010-11</t>
  </si>
  <si>
    <t>5-CE-ID-2010-11</t>
  </si>
  <si>
    <t>1-CE-ID-2012-13</t>
  </si>
  <si>
    <t>2-CE-ID-2012-13</t>
  </si>
  <si>
    <t>4-CE-OD-2012-13</t>
  </si>
  <si>
    <t>3-CE-ID-2012-13</t>
  </si>
  <si>
    <t>6-CE-ID-2014-15</t>
  </si>
  <si>
    <t>1-CE-ID-2014-15</t>
  </si>
  <si>
    <t>2-CE-ID-2014-15</t>
  </si>
  <si>
    <t>3-CE-IC-2014-15</t>
  </si>
  <si>
    <t>4-CE-IC-2014-15</t>
  </si>
  <si>
    <t>5-CE-IC-2014-18</t>
  </si>
  <si>
    <t>7-CE-ID-2014-15</t>
  </si>
  <si>
    <t>8-CE-ID-2014-15</t>
  </si>
  <si>
    <t>9-CE-ID-2014-15</t>
  </si>
  <si>
    <t>10-CE-ID-2014-15</t>
  </si>
  <si>
    <t>1-CE-ID-2016-17</t>
  </si>
  <si>
    <t>2-CE-ID-2016-17</t>
  </si>
  <si>
    <t>3-CE-ID-2016-17</t>
  </si>
  <si>
    <t>5-CE-ID-2016-17</t>
  </si>
  <si>
    <t>4-CE-ID-2016-17</t>
  </si>
  <si>
    <t>6-CE-OD-2016-17</t>
  </si>
  <si>
    <t>Self-sustainable development</t>
  </si>
  <si>
    <t>7-CE-SD-2016-17</t>
  </si>
  <si>
    <t>8-CE-OD-2014-18</t>
  </si>
  <si>
    <t>9-CE-IC-2016-17</t>
  </si>
  <si>
    <t>10-CE-IC-2016-17</t>
  </si>
  <si>
    <t>11-CE-IC-2016-17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</si>
</sst>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-* #,##0_-;\-* #,##0_-;_-* &quot;-&quot;_-;_-@_-"/>
    <numFmt numFmtId="167" formatCode="0%_);[Red]\(0%\)"/>
    <numFmt numFmtId="168" formatCode="0.00%_);[Red]\(0.00%\)"/>
    <numFmt numFmtId="169" formatCode="_-&quot;£&quot;* #,##0_-;\-&quot;£&quot;* #,##0_-;_-&quot;£&quot;* &quot;-&quot;_-;_-@_-"/>
    <numFmt numFmtId="170" formatCode="_-&quot;£&quot;* #,##0.00_-;\-&quot;£&quot;* #,##0.00_-;_-&quot;£&quot;* &quot;-&quot;??_-;_-@_-"/>
    <numFmt numFmtId="171" formatCode="[$-10000455]0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8"/>
      <name val="Tahoma"/>
      <family val="2"/>
    </font>
    <font>
      <sz val="8"/>
      <name val="Times New Roman"/>
      <family val="1"/>
    </font>
    <font>
      <sz val="8"/>
      <name val="Verdan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178"/>
      <scheme val="minor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u/>
      <sz val="11"/>
      <color rgb="FF0000FF"/>
      <name val="Calibri"/>
      <family val="2"/>
    </font>
    <font>
      <u/>
      <sz val="10"/>
      <color indexed="12"/>
      <name val="Arial"/>
      <family val="2"/>
    </font>
    <font>
      <b/>
      <sz val="9"/>
      <name val="Calibri"/>
      <family val="2"/>
      <scheme val="minor"/>
    </font>
    <font>
      <b/>
      <sz val="11"/>
      <color indexed="23"/>
      <name val="Verdana"/>
      <family val="2"/>
    </font>
    <font>
      <sz val="10"/>
      <color indexed="10"/>
      <name val="Helv"/>
    </font>
    <font>
      <b/>
      <sz val="11"/>
      <color theme="1"/>
      <name val="Cambria"/>
      <family val="2"/>
      <scheme val="major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8"/>
      <name val="Calibri"/>
      <family val="2"/>
      <scheme val="minor"/>
    </font>
    <font>
      <sz val="10"/>
      <color theme="1"/>
      <name val="Zawgyi-One"/>
      <family val="2"/>
    </font>
    <font>
      <sz val="12"/>
      <color theme="1"/>
      <name val="Zawgyi-One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name val="Zawgyi-One"/>
      <family val="2"/>
    </font>
    <font>
      <sz val="10"/>
      <name val="Zawgyi-One"/>
      <family val="2"/>
    </font>
    <font>
      <sz val="11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Zawgyi-One"/>
      <family val="2"/>
    </font>
    <font>
      <sz val="9"/>
      <color theme="1"/>
      <name val="Zawgyi-One"/>
      <family val="2"/>
    </font>
    <font>
      <sz val="9"/>
      <color rgb="FFFF0000"/>
      <name val="Zawgyi-One"/>
      <family val="2"/>
    </font>
    <font>
      <b/>
      <sz val="9"/>
      <color theme="1"/>
      <name val="Zawgyi-One"/>
      <family val="2"/>
    </font>
    <font>
      <sz val="9"/>
      <color rgb="FF000000"/>
      <name val="Zawgyi-One"/>
      <family val="2"/>
    </font>
    <font>
      <sz val="9"/>
      <name val="Zawgyi-One"/>
      <family val="2"/>
    </font>
    <font>
      <sz val="11"/>
      <color theme="1"/>
      <name val="Zawgyi-One"/>
      <family val="2"/>
    </font>
    <font>
      <sz val="10"/>
      <color rgb="FF000000"/>
      <name val="Zawgyi-One"/>
      <family val="2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6" tint="0.39994506668294322"/>
        <bgColor indexed="65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7030A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84">
    <xf numFmtId="0" fontId="0" fillId="0" borderId="0"/>
    <xf numFmtId="0" fontId="2" fillId="0" borderId="0"/>
    <xf numFmtId="0" fontId="7" fillId="0" borderId="0"/>
    <xf numFmtId="0" fontId="8" fillId="0" borderId="0"/>
    <xf numFmtId="43" fontId="10" fillId="0" borderId="0" applyFont="0" applyFill="0" applyBorder="0" applyAlignment="0" applyProtection="0"/>
    <xf numFmtId="37" fontId="12" fillId="4" borderId="7" applyBorder="0" applyProtection="0">
      <alignment vertical="center"/>
    </xf>
    <xf numFmtId="5" fontId="13" fillId="0" borderId="8">
      <protection locked="0"/>
    </xf>
    <xf numFmtId="0" fontId="14" fillId="5" borderId="0" applyBorder="0">
      <alignment horizontal="left" vertical="center" indent="1"/>
    </xf>
    <xf numFmtId="165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10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6" fillId="0" borderId="0" applyFont="0" applyFill="0" applyBorder="0" applyAlignment="0" applyProtection="0"/>
    <xf numFmtId="5" fontId="10" fillId="0" borderId="0" applyFont="0" applyFill="0" applyBorder="0" applyAlignment="0" applyProtection="0"/>
    <xf numFmtId="0" fontId="17" fillId="0" borderId="9"/>
    <xf numFmtId="4" fontId="13" fillId="6" borderId="9">
      <protection locked="0"/>
    </xf>
    <xf numFmtId="0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4" fontId="13" fillId="7" borderId="9"/>
    <xf numFmtId="43" fontId="18" fillId="0" borderId="10"/>
    <xf numFmtId="37" fontId="19" fillId="8" borderId="8" applyBorder="0">
      <alignment horizontal="left" vertical="center" indent="1"/>
    </xf>
    <xf numFmtId="37" fontId="20" fillId="9" borderId="11" applyFill="0">
      <alignment vertical="center"/>
    </xf>
    <xf numFmtId="0" fontId="20" fillId="10" borderId="12" applyNumberFormat="0">
      <alignment horizontal="left" vertical="top" indent="1"/>
    </xf>
    <xf numFmtId="0" fontId="20" fillId="4" borderId="0" applyBorder="0">
      <alignment horizontal="left" vertical="center" indent="1"/>
    </xf>
    <xf numFmtId="0" fontId="20" fillId="0" borderId="12" applyNumberFormat="0" applyFill="0">
      <alignment horizontal="centerContinuous" vertical="top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43" fontId="18" fillId="0" borderId="13"/>
    <xf numFmtId="44" fontId="18" fillId="0" borderId="14"/>
    <xf numFmtId="2" fontId="23" fillId="11" borderId="0">
      <alignment horizontal="left" vertical="center"/>
    </xf>
    <xf numFmtId="0" fontId="24" fillId="9" borderId="0">
      <alignment horizontal="left" wrapText="1" inden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6" fillId="11" borderId="15">
      <alignment horizontal="left" vertical="center"/>
    </xf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27" fillId="12" borderId="16"/>
    <xf numFmtId="168" fontId="27" fillId="0" borderId="16" applyFont="0" applyFill="0" applyBorder="0" applyAlignment="0" applyProtection="0">
      <protection locked="0"/>
    </xf>
    <xf numFmtId="2" fontId="28" fillId="0" borderId="0">
      <protection locked="0"/>
    </xf>
    <xf numFmtId="0" fontId="10" fillId="13" borderId="0"/>
    <xf numFmtId="49" fontId="10" fillId="0" borderId="0" applyFont="0" applyFill="0" applyBorder="0" applyAlignment="0" applyProtection="0"/>
    <xf numFmtId="0" fontId="29" fillId="0" borderId="0">
      <alignment horizontal="right"/>
    </xf>
    <xf numFmtId="0" fontId="30" fillId="0" borderId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31" fillId="0" borderId="0">
      <alignment horizontal="left"/>
    </xf>
    <xf numFmtId="43" fontId="1" fillId="0" borderId="0" applyFont="0" applyFill="0" applyBorder="0" applyAlignment="0" applyProtection="0"/>
  </cellStyleXfs>
  <cellXfs count="169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/>
    <xf numFmtId="0" fontId="3" fillId="0" borderId="0" xfId="1" applyFont="1" applyAlignment="1">
      <alignment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9" fillId="0" borderId="4" xfId="3" applyFont="1" applyBorder="1" applyAlignment="1">
      <alignment horizontal="left" vertical="top" wrapText="1"/>
    </xf>
    <xf numFmtId="0" fontId="9" fillId="0" borderId="5" xfId="3" applyFont="1" applyBorder="1" applyAlignment="1">
      <alignment horizontal="left" vertical="top" wrapText="1"/>
    </xf>
    <xf numFmtId="43" fontId="3" fillId="0" borderId="6" xfId="4" applyNumberFormat="1" applyFont="1" applyBorder="1" applyAlignment="1">
      <alignment horizontal="right" vertical="center" wrapText="1"/>
    </xf>
    <xf numFmtId="0" fontId="3" fillId="0" borderId="5" xfId="1" applyFont="1" applyBorder="1" applyAlignment="1">
      <alignment horizontal="left" vertical="top" wrapText="1"/>
    </xf>
    <xf numFmtId="3" fontId="3" fillId="0" borderId="5" xfId="1" applyNumberFormat="1" applyFont="1" applyBorder="1" applyAlignment="1">
      <alignment horizontal="left" vertical="top" wrapText="1"/>
    </xf>
    <xf numFmtId="1" fontId="3" fillId="0" borderId="5" xfId="1" applyNumberFormat="1" applyFont="1" applyBorder="1" applyAlignment="1">
      <alignment horizontal="left" vertical="top" wrapText="1"/>
    </xf>
    <xf numFmtId="43" fontId="11" fillId="0" borderId="6" xfId="4" applyNumberFormat="1" applyFont="1" applyBorder="1" applyAlignment="1">
      <alignment vertical="top" wrapText="1"/>
    </xf>
    <xf numFmtId="49" fontId="3" fillId="0" borderId="5" xfId="1" applyNumberFormat="1" applyFont="1" applyBorder="1" applyAlignment="1">
      <alignment horizontal="left" vertical="top" wrapText="1"/>
    </xf>
    <xf numFmtId="43" fontId="9" fillId="0" borderId="6" xfId="4" applyNumberFormat="1" applyFont="1" applyBorder="1" applyAlignment="1">
      <alignment vertical="center" wrapText="1"/>
    </xf>
    <xf numFmtId="0" fontId="9" fillId="2" borderId="4" xfId="3" applyFont="1" applyFill="1" applyBorder="1" applyAlignment="1">
      <alignment horizontal="left" vertical="top" wrapText="1"/>
    </xf>
    <xf numFmtId="0" fontId="9" fillId="2" borderId="5" xfId="3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 wrapText="1"/>
    </xf>
    <xf numFmtId="1" fontId="3" fillId="2" borderId="5" xfId="1" applyNumberFormat="1" applyFont="1" applyFill="1" applyBorder="1" applyAlignment="1">
      <alignment horizontal="left" vertical="top" wrapText="1"/>
    </xf>
    <xf numFmtId="43" fontId="11" fillId="2" borderId="6" xfId="4" applyNumberFormat="1" applyFont="1" applyFill="1" applyBorder="1" applyAlignment="1">
      <alignment vertical="top" wrapText="1"/>
    </xf>
    <xf numFmtId="43" fontId="3" fillId="2" borderId="6" xfId="4" applyNumberFormat="1" applyFont="1" applyFill="1" applyBorder="1" applyAlignment="1">
      <alignment horizontal="right" vertical="top" wrapText="1"/>
    </xf>
    <xf numFmtId="0" fontId="3" fillId="2" borderId="5" xfId="2" applyFont="1" applyFill="1" applyBorder="1" applyAlignment="1">
      <alignment horizontal="left" vertical="top" wrapText="1"/>
    </xf>
    <xf numFmtId="43" fontId="3" fillId="2" borderId="6" xfId="4" applyNumberFormat="1" applyFont="1" applyFill="1" applyBorder="1" applyAlignment="1">
      <alignment horizontal="left" vertical="top" wrapText="1"/>
    </xf>
    <xf numFmtId="17" fontId="3" fillId="2" borderId="5" xfId="1" applyNumberFormat="1" applyFont="1" applyFill="1" applyBorder="1" applyAlignment="1">
      <alignment horizontal="left" vertical="top" wrapText="1"/>
    </xf>
    <xf numFmtId="0" fontId="3" fillId="3" borderId="4" xfId="1" applyFont="1" applyFill="1" applyBorder="1" applyAlignment="1">
      <alignment horizontal="left" vertical="top" wrapText="1"/>
    </xf>
    <xf numFmtId="0" fontId="9" fillId="3" borderId="5" xfId="3" applyFont="1" applyFill="1" applyBorder="1" applyAlignment="1">
      <alignment horizontal="left" vertical="top" wrapText="1"/>
    </xf>
    <xf numFmtId="0" fontId="3" fillId="3" borderId="5" xfId="1" applyFont="1" applyFill="1" applyBorder="1" applyAlignment="1">
      <alignment horizontal="left" vertical="top" wrapText="1"/>
    </xf>
    <xf numFmtId="1" fontId="3" fillId="3" borderId="5" xfId="1" applyNumberFormat="1" applyFont="1" applyFill="1" applyBorder="1" applyAlignment="1">
      <alignment horizontal="left" vertical="top" wrapText="1"/>
    </xf>
    <xf numFmtId="43" fontId="3" fillId="3" borderId="6" xfId="4" applyNumberFormat="1" applyFont="1" applyFill="1" applyBorder="1" applyAlignment="1">
      <alignment horizontal="left" vertical="top" wrapText="1"/>
    </xf>
    <xf numFmtId="0" fontId="3" fillId="3" borderId="5" xfId="2" applyFont="1" applyFill="1" applyBorder="1" applyAlignment="1">
      <alignment horizontal="left" vertical="top" wrapText="1"/>
    </xf>
    <xf numFmtId="164" fontId="3" fillId="3" borderId="5" xfId="1" applyNumberFormat="1" applyFont="1" applyFill="1" applyBorder="1" applyAlignment="1">
      <alignment horizontal="left" vertical="top" wrapText="1"/>
    </xf>
    <xf numFmtId="43" fontId="6" fillId="3" borderId="0" xfId="4" applyFont="1" applyFill="1"/>
    <xf numFmtId="43" fontId="3" fillId="3" borderId="5" xfId="4" applyNumberFormat="1" applyFont="1" applyFill="1" applyBorder="1" applyAlignment="1">
      <alignment horizontal="left" vertical="top" wrapText="1"/>
    </xf>
    <xf numFmtId="0" fontId="3" fillId="14" borderId="5" xfId="1" applyFont="1" applyFill="1" applyBorder="1" applyAlignment="1">
      <alignment horizontal="left" vertical="top" wrapText="1"/>
    </xf>
    <xf numFmtId="0" fontId="3" fillId="14" borderId="5" xfId="2" applyFont="1" applyFill="1" applyBorder="1" applyAlignment="1">
      <alignment horizontal="left" vertical="top" wrapText="1"/>
    </xf>
    <xf numFmtId="43" fontId="3" fillId="14" borderId="5" xfId="4" applyNumberFormat="1" applyFont="1" applyFill="1" applyBorder="1" applyAlignment="1">
      <alignment horizontal="left" vertical="top" wrapText="1"/>
    </xf>
    <xf numFmtId="43" fontId="3" fillId="14" borderId="5" xfId="4" applyFont="1" applyFill="1" applyBorder="1" applyAlignment="1">
      <alignment horizontal="left" vertical="top" wrapText="1"/>
    </xf>
    <xf numFmtId="43" fontId="0" fillId="16" borderId="5" xfId="83" applyFont="1" applyFill="1" applyBorder="1"/>
    <xf numFmtId="0" fontId="0" fillId="16" borderId="5" xfId="0" applyFill="1" applyBorder="1"/>
    <xf numFmtId="0" fontId="0" fillId="16" borderId="5" xfId="0" applyFill="1" applyBorder="1" applyAlignment="1">
      <alignment wrapText="1"/>
    </xf>
    <xf numFmtId="43" fontId="3" fillId="16" borderId="5" xfId="4" applyNumberFormat="1" applyFont="1" applyFill="1" applyBorder="1" applyAlignment="1">
      <alignment horizontal="left" vertical="top" wrapText="1"/>
    </xf>
    <xf numFmtId="0" fontId="0" fillId="15" borderId="17" xfId="0" applyFill="1" applyBorder="1" applyAlignment="1">
      <alignment wrapText="1"/>
    </xf>
    <xf numFmtId="43" fontId="0" fillId="15" borderId="0" xfId="83" applyFont="1" applyFill="1"/>
    <xf numFmtId="3" fontId="0" fillId="0" borderId="0" xfId="0" applyNumberFormat="1"/>
    <xf numFmtId="0" fontId="33" fillId="0" borderId="0" xfId="0" applyFont="1" applyAlignment="1">
      <alignment horizontal="left" vertical="center"/>
    </xf>
    <xf numFmtId="0" fontId="35" fillId="0" borderId="0" xfId="0" applyFont="1"/>
    <xf numFmtId="0" fontId="0" fillId="0" borderId="0" xfId="0" applyBorder="1"/>
    <xf numFmtId="0" fontId="32" fillId="0" borderId="0" xfId="0" applyFont="1" applyFill="1" applyBorder="1" applyAlignment="1">
      <alignment horizontal="center" vertical="center" wrapText="1"/>
    </xf>
    <xf numFmtId="3" fontId="34" fillId="0" borderId="0" xfId="0" applyNumberFormat="1" applyFont="1" applyFill="1" applyBorder="1" applyAlignment="1">
      <alignment horizontal="center" vertical="center" wrapText="1"/>
    </xf>
    <xf numFmtId="0" fontId="35" fillId="0" borderId="0" xfId="0" applyFont="1" applyBorder="1"/>
    <xf numFmtId="0" fontId="35" fillId="0" borderId="0" xfId="0" applyNumberFormat="1" applyFont="1" applyBorder="1"/>
    <xf numFmtId="0" fontId="32" fillId="0" borderId="5" xfId="0" applyFont="1" applyFill="1" applyBorder="1" applyAlignment="1">
      <alignment horizontal="center" vertical="center" wrapText="1"/>
    </xf>
    <xf numFmtId="15" fontId="35" fillId="0" borderId="5" xfId="0" applyNumberFormat="1" applyFont="1" applyBorder="1"/>
    <xf numFmtId="0" fontId="36" fillId="0" borderId="5" xfId="0" applyFont="1" applyFill="1" applyBorder="1" applyAlignment="1">
      <alignment horizontal="center" vertical="center" wrapText="1"/>
    </xf>
    <xf numFmtId="171" fontId="37" fillId="0" borderId="5" xfId="0" applyNumberFormat="1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vertical="center" wrapText="1"/>
    </xf>
    <xf numFmtId="3" fontId="37" fillId="0" borderId="5" xfId="0" applyNumberFormat="1" applyFont="1" applyFill="1" applyBorder="1" applyAlignment="1">
      <alignment vertical="center" wrapText="1"/>
    </xf>
    <xf numFmtId="0" fontId="37" fillId="0" borderId="5" xfId="0" applyFont="1" applyFill="1" applyBorder="1" applyAlignment="1">
      <alignment horizontal="center" vertical="center" wrapText="1"/>
    </xf>
    <xf numFmtId="3" fontId="37" fillId="0" borderId="5" xfId="0" applyNumberFormat="1" applyFont="1" applyFill="1" applyBorder="1" applyAlignment="1">
      <alignment horizontal="center" vertical="center" wrapText="1"/>
    </xf>
    <xf numFmtId="3" fontId="38" fillId="0" borderId="5" xfId="0" applyNumberFormat="1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8" fillId="0" borderId="5" xfId="0" applyNumberFormat="1" applyFont="1" applyFill="1" applyBorder="1" applyAlignment="1">
      <alignment vertical="center" wrapText="1"/>
    </xf>
    <xf numFmtId="3" fontId="10" fillId="0" borderId="5" xfId="0" applyNumberFormat="1" applyFont="1" applyFill="1" applyBorder="1" applyAlignment="1">
      <alignment horizontal="center" vertical="center" wrapText="1"/>
    </xf>
    <xf numFmtId="3" fontId="40" fillId="0" borderId="5" xfId="0" applyNumberFormat="1" applyFont="1" applyFill="1" applyBorder="1" applyAlignment="1">
      <alignment vertical="center" wrapText="1"/>
    </xf>
    <xf numFmtId="164" fontId="37" fillId="0" borderId="5" xfId="83" applyNumberFormat="1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164" fontId="0" fillId="0" borderId="0" xfId="83" applyNumberFormat="1" applyFont="1"/>
    <xf numFmtId="164" fontId="0" fillId="0" borderId="0" xfId="0" applyNumberFormat="1"/>
    <xf numFmtId="164" fontId="37" fillId="17" borderId="5" xfId="83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1" fillId="0" borderId="0" xfId="1" applyFont="1"/>
    <xf numFmtId="0" fontId="42" fillId="0" borderId="0" xfId="1" applyFont="1"/>
    <xf numFmtId="0" fontId="43" fillId="0" borderId="0" xfId="1" applyFont="1"/>
    <xf numFmtId="0" fontId="42" fillId="0" borderId="0" xfId="1" applyFont="1" applyAlignment="1">
      <alignment wrapText="1"/>
    </xf>
    <xf numFmtId="0" fontId="44" fillId="0" borderId="1" xfId="1" applyFont="1" applyBorder="1" applyAlignment="1">
      <alignment horizontal="center" vertical="center" wrapText="1"/>
    </xf>
    <xf numFmtId="0" fontId="44" fillId="0" borderId="2" xfId="2" applyFont="1" applyBorder="1" applyAlignment="1">
      <alignment horizontal="center" vertical="center" wrapText="1"/>
    </xf>
    <xf numFmtId="0" fontId="44" fillId="0" borderId="2" xfId="1" applyFont="1" applyBorder="1" applyAlignment="1">
      <alignment horizontal="center" vertical="center" wrapText="1"/>
    </xf>
    <xf numFmtId="0" fontId="44" fillId="0" borderId="3" xfId="1" applyFont="1" applyBorder="1" applyAlignment="1">
      <alignment horizontal="center" vertical="center" wrapText="1"/>
    </xf>
    <xf numFmtId="0" fontId="45" fillId="0" borderId="4" xfId="3" applyFont="1" applyBorder="1" applyAlignment="1">
      <alignment horizontal="left" vertical="top" wrapText="1"/>
    </xf>
    <xf numFmtId="0" fontId="45" fillId="0" borderId="5" xfId="3" applyFont="1" applyBorder="1" applyAlignment="1">
      <alignment horizontal="left" vertical="top" wrapText="1"/>
    </xf>
    <xf numFmtId="43" fontId="42" fillId="0" borderId="6" xfId="4" applyNumberFormat="1" applyFont="1" applyBorder="1" applyAlignment="1">
      <alignment horizontal="right" vertical="center" wrapText="1"/>
    </xf>
    <xf numFmtId="0" fontId="42" fillId="0" borderId="5" xfId="1" applyFont="1" applyBorder="1" applyAlignment="1">
      <alignment horizontal="left" vertical="top" wrapText="1"/>
    </xf>
    <xf numFmtId="3" fontId="42" fillId="0" borderId="5" xfId="1" applyNumberFormat="1" applyFont="1" applyBorder="1" applyAlignment="1">
      <alignment horizontal="left" vertical="top" wrapText="1"/>
    </xf>
    <xf numFmtId="1" fontId="42" fillId="0" borderId="5" xfId="1" applyNumberFormat="1" applyFont="1" applyBorder="1" applyAlignment="1">
      <alignment horizontal="left" vertical="top" wrapText="1"/>
    </xf>
    <xf numFmtId="43" fontId="46" fillId="0" borderId="6" xfId="4" applyNumberFormat="1" applyFont="1" applyBorder="1" applyAlignment="1">
      <alignment vertical="top" wrapText="1"/>
    </xf>
    <xf numFmtId="49" fontId="42" fillId="0" borderId="5" xfId="1" applyNumberFormat="1" applyFont="1" applyBorder="1" applyAlignment="1">
      <alignment horizontal="left" vertical="top" wrapText="1"/>
    </xf>
    <xf numFmtId="43" fontId="45" fillId="0" borderId="6" xfId="4" applyNumberFormat="1" applyFont="1" applyBorder="1" applyAlignment="1">
      <alignment vertical="center" wrapText="1"/>
    </xf>
    <xf numFmtId="0" fontId="42" fillId="0" borderId="5" xfId="1" applyFont="1" applyFill="1" applyBorder="1" applyAlignment="1">
      <alignment horizontal="left" vertical="top" wrapText="1"/>
    </xf>
    <xf numFmtId="17" fontId="42" fillId="0" borderId="5" xfId="1" applyNumberFormat="1" applyFont="1" applyFill="1" applyBorder="1" applyAlignment="1">
      <alignment horizontal="left" vertical="top" wrapText="1"/>
    </xf>
    <xf numFmtId="1" fontId="42" fillId="0" borderId="5" xfId="1" applyNumberFormat="1" applyFont="1" applyFill="1" applyBorder="1" applyAlignment="1">
      <alignment horizontal="left" vertical="top" wrapText="1"/>
    </xf>
    <xf numFmtId="43" fontId="42" fillId="0" borderId="6" xfId="4" applyNumberFormat="1" applyFont="1" applyFill="1" applyBorder="1" applyAlignment="1">
      <alignment horizontal="left" vertical="top" wrapText="1"/>
    </xf>
    <xf numFmtId="0" fontId="45" fillId="0" borderId="5" xfId="3" applyFont="1" applyFill="1" applyBorder="1" applyAlignment="1">
      <alignment horizontal="left" vertical="top" wrapText="1"/>
    </xf>
    <xf numFmtId="171" fontId="42" fillId="0" borderId="5" xfId="1" applyNumberFormat="1" applyFont="1" applyFill="1" applyBorder="1" applyAlignment="1">
      <alignment horizontal="left" vertical="top" wrapText="1"/>
    </xf>
    <xf numFmtId="164" fontId="42" fillId="0" borderId="5" xfId="1" applyNumberFormat="1" applyFont="1" applyFill="1" applyBorder="1" applyAlignment="1">
      <alignment horizontal="left" vertical="top" wrapText="1"/>
    </xf>
    <xf numFmtId="43" fontId="42" fillId="0" borderId="5" xfId="4" applyNumberFormat="1" applyFont="1" applyFill="1" applyBorder="1" applyAlignment="1">
      <alignment horizontal="left" vertical="top" wrapText="1"/>
    </xf>
    <xf numFmtId="43" fontId="42" fillId="0" borderId="5" xfId="4" applyFont="1" applyFill="1" applyBorder="1" applyAlignment="1">
      <alignment horizontal="left" vertical="top" wrapText="1"/>
    </xf>
    <xf numFmtId="0" fontId="42" fillId="0" borderId="0" xfId="1" applyFont="1" applyFill="1"/>
    <xf numFmtId="43" fontId="44" fillId="0" borderId="0" xfId="4" applyFont="1" applyFill="1"/>
    <xf numFmtId="43" fontId="46" fillId="0" borderId="6" xfId="4" applyNumberFormat="1" applyFont="1" applyFill="1" applyBorder="1" applyAlignment="1">
      <alignment vertical="top" wrapText="1"/>
    </xf>
    <xf numFmtId="43" fontId="42" fillId="0" borderId="6" xfId="4" applyNumberFormat="1" applyFont="1" applyFill="1" applyBorder="1" applyAlignment="1">
      <alignment horizontal="right" vertical="top" wrapText="1"/>
    </xf>
    <xf numFmtId="0" fontId="45" fillId="0" borderId="4" xfId="3" applyFont="1" applyFill="1" applyBorder="1" applyAlignment="1">
      <alignment horizontal="left" vertical="top" wrapText="1"/>
    </xf>
    <xf numFmtId="0" fontId="42" fillId="0" borderId="4" xfId="1" applyFont="1" applyFill="1" applyBorder="1" applyAlignment="1">
      <alignment horizontal="left" vertical="top" wrapText="1"/>
    </xf>
    <xf numFmtId="0" fontId="47" fillId="0" borderId="0" xfId="0" applyFont="1"/>
    <xf numFmtId="0" fontId="48" fillId="0" borderId="19" xfId="0" applyFont="1" applyBorder="1" applyAlignment="1">
      <alignment vertical="center" wrapText="1"/>
    </xf>
    <xf numFmtId="0" fontId="48" fillId="0" borderId="21" xfId="0" applyFont="1" applyBorder="1" applyAlignment="1">
      <alignment vertical="center" wrapText="1"/>
    </xf>
    <xf numFmtId="0" fontId="34" fillId="0" borderId="0" xfId="0" applyFont="1" applyAlignment="1">
      <alignment vertical="center" wrapText="1"/>
    </xf>
    <xf numFmtId="0" fontId="48" fillId="0" borderId="22" xfId="0" applyFont="1" applyBorder="1" applyAlignment="1">
      <alignment vertical="center" wrapText="1"/>
    </xf>
    <xf numFmtId="0" fontId="48" fillId="0" borderId="23" xfId="0" applyFont="1" applyBorder="1" applyAlignment="1">
      <alignment vertical="center" wrapText="1"/>
    </xf>
    <xf numFmtId="171" fontId="48" fillId="0" borderId="23" xfId="0" applyNumberFormat="1" applyFont="1" applyBorder="1" applyAlignment="1">
      <alignment horizontal="right" vertical="center" wrapText="1"/>
    </xf>
    <xf numFmtId="0" fontId="48" fillId="0" borderId="24" xfId="0" applyFont="1" applyBorder="1" applyAlignment="1">
      <alignment vertical="center" wrapText="1"/>
    </xf>
    <xf numFmtId="171" fontId="48" fillId="0" borderId="24" xfId="0" applyNumberFormat="1" applyFont="1" applyBorder="1" applyAlignment="1">
      <alignment horizontal="right" vertical="center" wrapText="1"/>
    </xf>
    <xf numFmtId="0" fontId="48" fillId="0" borderId="25" xfId="0" applyFont="1" applyBorder="1" applyAlignment="1">
      <alignment vertical="center" wrapText="1"/>
    </xf>
    <xf numFmtId="171" fontId="48" fillId="0" borderId="25" xfId="0" applyNumberFormat="1" applyFont="1" applyBorder="1" applyAlignment="1">
      <alignment horizontal="right" vertical="center" wrapText="1"/>
    </xf>
    <xf numFmtId="0" fontId="48" fillId="0" borderId="26" xfId="0" applyFont="1" applyBorder="1" applyAlignment="1">
      <alignment vertical="center" wrapText="1"/>
    </xf>
    <xf numFmtId="171" fontId="48" fillId="0" borderId="21" xfId="0" applyNumberFormat="1" applyFont="1" applyBorder="1" applyAlignment="1">
      <alignment horizontal="right" vertical="center" wrapText="1"/>
    </xf>
    <xf numFmtId="0" fontId="48" fillId="0" borderId="27" xfId="0" applyFont="1" applyBorder="1" applyAlignment="1">
      <alignment vertical="center" wrapText="1"/>
    </xf>
    <xf numFmtId="0" fontId="48" fillId="0" borderId="23" xfId="0" applyFont="1" applyBorder="1" applyAlignment="1">
      <alignment horizontal="right" vertical="center" wrapText="1"/>
    </xf>
    <xf numFmtId="0" fontId="33" fillId="0" borderId="0" xfId="0" applyFont="1"/>
    <xf numFmtId="0" fontId="32" fillId="0" borderId="28" xfId="0" applyFont="1" applyBorder="1" applyAlignment="1">
      <alignment horizontal="left" vertical="center" wrapText="1"/>
    </xf>
    <xf numFmtId="3" fontId="32" fillId="0" borderId="29" xfId="0" applyNumberFormat="1" applyFont="1" applyBorder="1" applyAlignment="1">
      <alignment vertical="center" wrapText="1"/>
    </xf>
    <xf numFmtId="0" fontId="32" fillId="0" borderId="30" xfId="0" applyFont="1" applyBorder="1" applyAlignment="1">
      <alignment horizontal="justify" vertical="center" wrapText="1"/>
    </xf>
    <xf numFmtId="3" fontId="49" fillId="0" borderId="31" xfId="0" applyNumberFormat="1" applyFont="1" applyBorder="1" applyAlignment="1">
      <alignment horizontal="center" vertical="center" wrapText="1"/>
    </xf>
    <xf numFmtId="3" fontId="32" fillId="0" borderId="28" xfId="0" applyNumberFormat="1" applyFont="1" applyBorder="1" applyAlignment="1">
      <alignment horizontal="left" vertical="center" wrapText="1"/>
    </xf>
    <xf numFmtId="3" fontId="50" fillId="0" borderId="30" xfId="0" applyNumberFormat="1" applyFont="1" applyBorder="1" applyAlignment="1">
      <alignment horizontal="left" vertical="center" wrapText="1"/>
    </xf>
    <xf numFmtId="3" fontId="32" fillId="0" borderId="30" xfId="0" applyNumberFormat="1" applyFont="1" applyBorder="1" applyAlignment="1">
      <alignment horizontal="left" vertical="center" wrapText="1"/>
    </xf>
    <xf numFmtId="3" fontId="0" fillId="0" borderId="30" xfId="0" applyNumberFormat="1" applyBorder="1" applyAlignment="1">
      <alignment horizontal="justify" vertical="center" wrapText="1"/>
    </xf>
    <xf numFmtId="3" fontId="32" fillId="0" borderId="30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43" fontId="0" fillId="0" borderId="0" xfId="0" applyNumberFormat="1"/>
    <xf numFmtId="0" fontId="0" fillId="17" borderId="0" xfId="0" applyFill="1"/>
    <xf numFmtId="164" fontId="0" fillId="17" borderId="0" xfId="83" applyNumberFormat="1" applyFont="1" applyFill="1"/>
    <xf numFmtId="164" fontId="0" fillId="17" borderId="0" xfId="0" applyNumberFormat="1" applyFill="1"/>
    <xf numFmtId="0" fontId="0" fillId="18" borderId="0" xfId="0" applyFill="1"/>
    <xf numFmtId="164" fontId="0" fillId="18" borderId="0" xfId="83" applyNumberFormat="1" applyFont="1" applyFill="1"/>
    <xf numFmtId="164" fontId="0" fillId="18" borderId="0" xfId="0" applyNumberFormat="1" applyFill="1"/>
    <xf numFmtId="0" fontId="0" fillId="19" borderId="0" xfId="0" applyFill="1"/>
    <xf numFmtId="164" fontId="0" fillId="19" borderId="0" xfId="83" applyNumberFormat="1" applyFont="1" applyFill="1"/>
    <xf numFmtId="164" fontId="0" fillId="19" borderId="0" xfId="0" applyNumberFormat="1" applyFill="1"/>
    <xf numFmtId="0" fontId="0" fillId="20" borderId="0" xfId="0" applyFill="1"/>
    <xf numFmtId="164" fontId="0" fillId="20" borderId="0" xfId="83" applyNumberFormat="1" applyFont="1" applyFill="1"/>
    <xf numFmtId="164" fontId="0" fillId="20" borderId="0" xfId="0" applyNumberFormat="1" applyFill="1"/>
    <xf numFmtId="0" fontId="0" fillId="21" borderId="0" xfId="0" applyFill="1"/>
    <xf numFmtId="164" fontId="0" fillId="21" borderId="0" xfId="83" applyNumberFormat="1" applyFont="1" applyFill="1"/>
    <xf numFmtId="164" fontId="0" fillId="21" borderId="0" xfId="0" applyNumberFormat="1" applyFill="1"/>
    <xf numFmtId="0" fontId="0" fillId="15" borderId="0" xfId="0" applyFill="1"/>
    <xf numFmtId="164" fontId="0" fillId="15" borderId="0" xfId="83" applyNumberFormat="1" applyFont="1" applyFill="1"/>
    <xf numFmtId="164" fontId="0" fillId="15" borderId="0" xfId="0" applyNumberFormat="1" applyFill="1"/>
    <xf numFmtId="3" fontId="37" fillId="15" borderId="0" xfId="0" applyNumberFormat="1" applyFont="1" applyFill="1" applyBorder="1" applyAlignment="1">
      <alignment horizontal="center" vertical="center" wrapText="1"/>
    </xf>
    <xf numFmtId="0" fontId="0" fillId="22" borderId="0" xfId="0" applyFill="1"/>
    <xf numFmtId="164" fontId="0" fillId="22" borderId="0" xfId="83" applyNumberFormat="1" applyFont="1" applyFill="1"/>
    <xf numFmtId="164" fontId="0" fillId="22" borderId="0" xfId="0" applyNumberFormat="1" applyFill="1"/>
    <xf numFmtId="0" fontId="0" fillId="23" borderId="0" xfId="0" applyFill="1"/>
    <xf numFmtId="164" fontId="0" fillId="23" borderId="0" xfId="83" applyNumberFormat="1" applyFont="1" applyFill="1"/>
    <xf numFmtId="0" fontId="0" fillId="24" borderId="0" xfId="0" applyFill="1"/>
    <xf numFmtId="164" fontId="0" fillId="24" borderId="0" xfId="83" applyNumberFormat="1" applyFont="1" applyFill="1"/>
    <xf numFmtId="0" fontId="0" fillId="25" borderId="0" xfId="0" applyFill="1"/>
    <xf numFmtId="164" fontId="0" fillId="25" borderId="0" xfId="0" applyNumberFormat="1" applyFill="1"/>
    <xf numFmtId="164" fontId="0" fillId="0" borderId="5" xfId="83" applyNumberFormat="1" applyFont="1" applyBorder="1"/>
    <xf numFmtId="0" fontId="9" fillId="3" borderId="4" xfId="3" applyFont="1" applyFill="1" applyBorder="1" applyAlignment="1">
      <alignment horizontal="left" vertical="top" wrapText="1"/>
    </xf>
    <xf numFmtId="17" fontId="3" fillId="3" borderId="5" xfId="1" applyNumberFormat="1" applyFont="1" applyFill="1" applyBorder="1" applyAlignment="1">
      <alignment horizontal="left" vertical="top" wrapText="1"/>
    </xf>
    <xf numFmtId="0" fontId="3" fillId="14" borderId="4" xfId="1" applyFont="1" applyFill="1" applyBorder="1" applyAlignment="1">
      <alignment horizontal="left" vertical="top" wrapText="1"/>
    </xf>
    <xf numFmtId="43" fontId="3" fillId="14" borderId="6" xfId="4" applyNumberFormat="1" applyFont="1" applyFill="1" applyBorder="1" applyAlignment="1">
      <alignment horizontal="left" vertical="top" wrapText="1"/>
    </xf>
    <xf numFmtId="164" fontId="3" fillId="14" borderId="5" xfId="1" applyNumberFormat="1" applyFont="1" applyFill="1" applyBorder="1" applyAlignment="1">
      <alignment horizontal="left" vertical="top" wrapText="1"/>
    </xf>
    <xf numFmtId="0" fontId="48" fillId="0" borderId="19" xfId="0" applyFont="1" applyBorder="1" applyAlignment="1">
      <alignment vertical="center" wrapText="1"/>
    </xf>
    <xf numFmtId="0" fontId="48" fillId="0" borderId="20" xfId="0" applyFont="1" applyBorder="1" applyAlignment="1">
      <alignment vertical="center" wrapText="1"/>
    </xf>
  </cellXfs>
  <cellStyles count="84">
    <cellStyle name="amount" xfId="5"/>
    <cellStyle name="Blank" xfId="6"/>
    <cellStyle name="Body text" xfId="7"/>
    <cellStyle name="Comma" xfId="83" builtinId="3"/>
    <cellStyle name="Comma 10" xfId="8"/>
    <cellStyle name="Comma 2" xfId="4"/>
    <cellStyle name="Comma 2 2" xfId="9"/>
    <cellStyle name="Comma 2 3" xfId="10"/>
    <cellStyle name="Comma 3" xfId="11"/>
    <cellStyle name="Comma 4" xfId="12"/>
    <cellStyle name="Comma 5" xfId="13"/>
    <cellStyle name="Comma 5 2" xfId="14"/>
    <cellStyle name="Comma 6" xfId="15"/>
    <cellStyle name="Comma 7" xfId="16"/>
    <cellStyle name="Comma 8" xfId="17"/>
    <cellStyle name="Comma 9" xfId="18"/>
    <cellStyle name="Comma0" xfId="19"/>
    <cellStyle name="Currency 2" xfId="20"/>
    <cellStyle name="Currency 2 2" xfId="21"/>
    <cellStyle name="Currency 2 3" xfId="22"/>
    <cellStyle name="Currency 3" xfId="23"/>
    <cellStyle name="Currency 3 2" xfId="24"/>
    <cellStyle name="Currency0" xfId="25"/>
    <cellStyle name="DarkBlueOutline" xfId="26"/>
    <cellStyle name="DarkBlueOutlineYellow" xfId="27"/>
    <cellStyle name="Date" xfId="28"/>
    <cellStyle name="Dezimal [0]_Compiling Utility Macros" xfId="29"/>
    <cellStyle name="Dezimal_Compiling Utility Macros" xfId="30"/>
    <cellStyle name="Fixed" xfId="31"/>
    <cellStyle name="GRAY" xfId="32"/>
    <cellStyle name="Gross Margin" xfId="33"/>
    <cellStyle name="header" xfId="34"/>
    <cellStyle name="Header Total" xfId="35"/>
    <cellStyle name="Header1" xfId="36"/>
    <cellStyle name="Header2" xfId="37"/>
    <cellStyle name="Header3" xfId="38"/>
    <cellStyle name="Hyperlink" xfId="39"/>
    <cellStyle name="Hyperlink 2" xfId="40"/>
    <cellStyle name="Level 2 Total" xfId="41"/>
    <cellStyle name="Major Total" xfId="42"/>
    <cellStyle name="Monthly Totals" xfId="43"/>
    <cellStyle name="NonPrint_TemTitle" xfId="44"/>
    <cellStyle name="Normal" xfId="0" builtinId="0"/>
    <cellStyle name="Normal 10" xfId="45"/>
    <cellStyle name="Normal 11" xfId="46"/>
    <cellStyle name="Normal 12" xfId="47"/>
    <cellStyle name="Normal 2" xfId="3"/>
    <cellStyle name="Normal 2 2" xfId="2"/>
    <cellStyle name="Normal 2 2 2" xfId="48"/>
    <cellStyle name="Normal 2 2 2 2" xfId="49"/>
    <cellStyle name="Normal 2 2 3" xfId="50"/>
    <cellStyle name="Normal 2 3" xfId="51"/>
    <cellStyle name="Normal 2 3 2" xfId="52"/>
    <cellStyle name="Normal 2 4" xfId="53"/>
    <cellStyle name="Normal 2 4 2" xfId="54"/>
    <cellStyle name="Normal 2 5" xfId="55"/>
    <cellStyle name="Normal 2 6" xfId="56"/>
    <cellStyle name="Normal 3" xfId="57"/>
    <cellStyle name="Normal 3 2" xfId="58"/>
    <cellStyle name="Normal 3 3" xfId="59"/>
    <cellStyle name="Normal 3 4" xfId="60"/>
    <cellStyle name="Normal 4" xfId="61"/>
    <cellStyle name="Normal 5" xfId="62"/>
    <cellStyle name="Normal 5 2" xfId="63"/>
    <cellStyle name="Normal 6" xfId="64"/>
    <cellStyle name="Normal 6 2" xfId="1"/>
    <cellStyle name="Normal 7" xfId="65"/>
    <cellStyle name="Normal 8" xfId="66"/>
    <cellStyle name="Normal 9" xfId="67"/>
    <cellStyle name="NormalRed" xfId="68"/>
    <cellStyle name="Page Title Bar" xfId="69"/>
    <cellStyle name="Percent 2" xfId="70"/>
    <cellStyle name="Percent 2 2" xfId="71"/>
    <cellStyle name="Percent 2 3" xfId="72"/>
    <cellStyle name="Percent.0" xfId="73"/>
    <cellStyle name="Percent.00" xfId="74"/>
    <cellStyle name="RED POSTED" xfId="75"/>
    <cellStyle name="Standard_Anpassen der Amortisation" xfId="76"/>
    <cellStyle name="Text" xfId="77"/>
    <cellStyle name="TmsRmn10BlueItalic" xfId="78"/>
    <cellStyle name="TmsRmn10Bold" xfId="79"/>
    <cellStyle name="Währung [0]_Compiling Utility Macros" xfId="80"/>
    <cellStyle name="Währung_Compiling Utility Macros" xfId="81"/>
    <cellStyle name="Year to date information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Yearly Fund Ratio by Project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'break down'!$B$3</c:f>
              <c:strCache>
                <c:ptCount val="1"/>
                <c:pt idx="0">
                  <c:v>Habitat Security: LNRR</c:v>
                </c:pt>
              </c:strCache>
            </c:strRef>
          </c:tx>
          <c:invertIfNegative val="0"/>
          <c:cat>
            <c:strRef>
              <c:f>'break down'!$C$2:$J$2</c:f>
              <c:strCache>
                <c:ptCount val="8"/>
                <c:pt idx="0">
                  <c:v>2010-11</c:v>
                </c:pt>
                <c:pt idx="1">
                  <c:v>2011-12</c:v>
                </c:pt>
                <c:pt idx="2">
                  <c:v>2012-13</c:v>
                </c:pt>
                <c:pt idx="3">
                  <c:v>2013-14</c:v>
                </c:pt>
                <c:pt idx="4">
                  <c:v>2014-15</c:v>
                </c:pt>
                <c:pt idx="5">
                  <c:v>2015-16</c:v>
                </c:pt>
                <c:pt idx="6">
                  <c:v>2016-17</c:v>
                </c:pt>
                <c:pt idx="7">
                  <c:v>2017-18 (Proposed)</c:v>
                </c:pt>
              </c:strCache>
            </c:strRef>
          </c:cat>
          <c:val>
            <c:numRef>
              <c:f>'break down'!$C$3:$J$3</c:f>
              <c:numCache>
                <c:formatCode>_(* #,##0.00_);_(* \(#,##0.00\);_(* "-"??_);_(@_)</c:formatCode>
                <c:ptCount val="8"/>
                <c:pt idx="3">
                  <c:v>14749.69</c:v>
                </c:pt>
                <c:pt idx="5">
                  <c:v>32463.37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'break down'!$B$4</c:f>
              <c:strCache>
                <c:ptCount val="1"/>
                <c:pt idx="0">
                  <c:v>Habitat Security: SP</c:v>
                </c:pt>
              </c:strCache>
            </c:strRef>
          </c:tx>
          <c:invertIfNegative val="0"/>
          <c:cat>
            <c:strRef>
              <c:f>'break down'!$C$2:$J$2</c:f>
              <c:strCache>
                <c:ptCount val="8"/>
                <c:pt idx="0">
                  <c:v>2010-11</c:v>
                </c:pt>
                <c:pt idx="1">
                  <c:v>2011-12</c:v>
                </c:pt>
                <c:pt idx="2">
                  <c:v>2012-13</c:v>
                </c:pt>
                <c:pt idx="3">
                  <c:v>2013-14</c:v>
                </c:pt>
                <c:pt idx="4">
                  <c:v>2014-15</c:v>
                </c:pt>
                <c:pt idx="5">
                  <c:v>2015-16</c:v>
                </c:pt>
                <c:pt idx="6">
                  <c:v>2016-17</c:v>
                </c:pt>
                <c:pt idx="7">
                  <c:v>2017-18 (Proposed)</c:v>
                </c:pt>
              </c:strCache>
            </c:strRef>
          </c:cat>
          <c:val>
            <c:numRef>
              <c:f>'break down'!$C$4:$J$4</c:f>
              <c:numCache>
                <c:formatCode>_(* #,##0.00_);_(* \(#,##0.00\);_(* "-"??_);_(@_)</c:formatCode>
                <c:ptCount val="8"/>
                <c:pt idx="0">
                  <c:v>7139</c:v>
                </c:pt>
                <c:pt idx="4">
                  <c:v>9777</c:v>
                </c:pt>
                <c:pt idx="5">
                  <c:v>252272.1</c:v>
                </c:pt>
                <c:pt idx="6">
                  <c:v>77312.31</c:v>
                </c:pt>
                <c:pt idx="7">
                  <c:v>113478.23</c:v>
                </c:pt>
              </c:numCache>
            </c:numRef>
          </c:val>
        </c:ser>
        <c:ser>
          <c:idx val="2"/>
          <c:order val="2"/>
          <c:tx>
            <c:strRef>
              <c:f>'break down'!$B$5</c:f>
              <c:strCache>
                <c:ptCount val="1"/>
                <c:pt idx="0">
                  <c:v>Empowerment: Children</c:v>
                </c:pt>
              </c:strCache>
            </c:strRef>
          </c:tx>
          <c:invertIfNegative val="0"/>
          <c:cat>
            <c:strRef>
              <c:f>'break down'!$C$2:$J$2</c:f>
              <c:strCache>
                <c:ptCount val="8"/>
                <c:pt idx="0">
                  <c:v>2010-11</c:v>
                </c:pt>
                <c:pt idx="1">
                  <c:v>2011-12</c:v>
                </c:pt>
                <c:pt idx="2">
                  <c:v>2012-13</c:v>
                </c:pt>
                <c:pt idx="3">
                  <c:v>2013-14</c:v>
                </c:pt>
                <c:pt idx="4">
                  <c:v>2014-15</c:v>
                </c:pt>
                <c:pt idx="5">
                  <c:v>2015-16</c:v>
                </c:pt>
                <c:pt idx="6">
                  <c:v>2016-17</c:v>
                </c:pt>
                <c:pt idx="7">
                  <c:v>2017-18 (Proposed)</c:v>
                </c:pt>
              </c:strCache>
            </c:strRef>
          </c:cat>
          <c:val>
            <c:numRef>
              <c:f>'break down'!$C$5:$J$5</c:f>
              <c:numCache>
                <c:formatCode>_(* #,##0.00_);_(* \(#,##0.00\);_(* "-"??_);_(@_)</c:formatCode>
                <c:ptCount val="8"/>
                <c:pt idx="3">
                  <c:v>44913</c:v>
                </c:pt>
                <c:pt idx="4">
                  <c:v>36000</c:v>
                </c:pt>
                <c:pt idx="6">
                  <c:v>13034.439798762667</c:v>
                </c:pt>
                <c:pt idx="7">
                  <c:v>21597.4</c:v>
                </c:pt>
              </c:numCache>
            </c:numRef>
          </c:val>
        </c:ser>
        <c:ser>
          <c:idx val="3"/>
          <c:order val="3"/>
          <c:tx>
            <c:strRef>
              <c:f>'break down'!$B$6</c:f>
              <c:strCache>
                <c:ptCount val="1"/>
                <c:pt idx="0">
                  <c:v>Empowerment: Women</c:v>
                </c:pt>
              </c:strCache>
            </c:strRef>
          </c:tx>
          <c:invertIfNegative val="0"/>
          <c:cat>
            <c:strRef>
              <c:f>'break down'!$C$2:$J$2</c:f>
              <c:strCache>
                <c:ptCount val="8"/>
                <c:pt idx="0">
                  <c:v>2010-11</c:v>
                </c:pt>
                <c:pt idx="1">
                  <c:v>2011-12</c:v>
                </c:pt>
                <c:pt idx="2">
                  <c:v>2012-13</c:v>
                </c:pt>
                <c:pt idx="3">
                  <c:v>2013-14</c:v>
                </c:pt>
                <c:pt idx="4">
                  <c:v>2014-15</c:v>
                </c:pt>
                <c:pt idx="5">
                  <c:v>2015-16</c:v>
                </c:pt>
                <c:pt idx="6">
                  <c:v>2016-17</c:v>
                </c:pt>
                <c:pt idx="7">
                  <c:v>2017-18 (Proposed)</c:v>
                </c:pt>
              </c:strCache>
            </c:strRef>
          </c:cat>
          <c:val>
            <c:numRef>
              <c:f>'break down'!$C$6:$J$6</c:f>
              <c:numCache>
                <c:formatCode>_(* #,##0.00_);_(* \(#,##0.00\);_(* "-"??_);_(@_)</c:formatCode>
                <c:ptCount val="8"/>
                <c:pt idx="0">
                  <c:v>372</c:v>
                </c:pt>
                <c:pt idx="5">
                  <c:v>19995.4545454545</c:v>
                </c:pt>
              </c:numCache>
            </c:numRef>
          </c:val>
        </c:ser>
        <c:ser>
          <c:idx val="4"/>
          <c:order val="4"/>
          <c:tx>
            <c:strRef>
              <c:f>'break down'!$B$7</c:f>
              <c:strCache>
                <c:ptCount val="1"/>
                <c:pt idx="0">
                  <c:v>Empowerment: Mobilizers</c:v>
                </c:pt>
              </c:strCache>
            </c:strRef>
          </c:tx>
          <c:invertIfNegative val="0"/>
          <c:cat>
            <c:strRef>
              <c:f>'break down'!$C$2:$J$2</c:f>
              <c:strCache>
                <c:ptCount val="8"/>
                <c:pt idx="0">
                  <c:v>2010-11</c:v>
                </c:pt>
                <c:pt idx="1">
                  <c:v>2011-12</c:v>
                </c:pt>
                <c:pt idx="2">
                  <c:v>2012-13</c:v>
                </c:pt>
                <c:pt idx="3">
                  <c:v>2013-14</c:v>
                </c:pt>
                <c:pt idx="4">
                  <c:v>2014-15</c:v>
                </c:pt>
                <c:pt idx="5">
                  <c:v>2015-16</c:v>
                </c:pt>
                <c:pt idx="6">
                  <c:v>2016-17</c:v>
                </c:pt>
                <c:pt idx="7">
                  <c:v>2017-18 (Proposed)</c:v>
                </c:pt>
              </c:strCache>
            </c:strRef>
          </c:cat>
          <c:val>
            <c:numRef>
              <c:f>'break down'!$C$7:$J$7</c:f>
              <c:numCache>
                <c:formatCode>_(* #,##0.00_);_(* \(#,##0.00\);_(* "-"??_);_(@_)</c:formatCode>
                <c:ptCount val="8"/>
                <c:pt idx="0">
                  <c:v>0</c:v>
                </c:pt>
                <c:pt idx="1">
                  <c:v>962</c:v>
                </c:pt>
                <c:pt idx="2">
                  <c:v>2865</c:v>
                </c:pt>
                <c:pt idx="3">
                  <c:v>2289</c:v>
                </c:pt>
                <c:pt idx="4">
                  <c:v>496</c:v>
                </c:pt>
              </c:numCache>
            </c:numRef>
          </c:val>
        </c:ser>
        <c:ser>
          <c:idx val="5"/>
          <c:order val="5"/>
          <c:tx>
            <c:strRef>
              <c:f>'break down'!$B$8</c:f>
              <c:strCache>
                <c:ptCount val="1"/>
                <c:pt idx="0">
                  <c:v>Office Empowerment: RICE</c:v>
                </c:pt>
              </c:strCache>
            </c:strRef>
          </c:tx>
          <c:invertIfNegative val="0"/>
          <c:cat>
            <c:strRef>
              <c:f>'break down'!$C$2:$J$2</c:f>
              <c:strCache>
                <c:ptCount val="8"/>
                <c:pt idx="0">
                  <c:v>2010-11</c:v>
                </c:pt>
                <c:pt idx="1">
                  <c:v>2011-12</c:v>
                </c:pt>
                <c:pt idx="2">
                  <c:v>2012-13</c:v>
                </c:pt>
                <c:pt idx="3">
                  <c:v>2013-14</c:v>
                </c:pt>
                <c:pt idx="4">
                  <c:v>2014-15</c:v>
                </c:pt>
                <c:pt idx="5">
                  <c:v>2015-16</c:v>
                </c:pt>
                <c:pt idx="6">
                  <c:v>2016-17</c:v>
                </c:pt>
                <c:pt idx="7">
                  <c:v>2017-18 (Proposed)</c:v>
                </c:pt>
              </c:strCache>
            </c:strRef>
          </c:cat>
          <c:val>
            <c:numRef>
              <c:f>'break down'!$C$8:$J$8</c:f>
              <c:numCache>
                <c:formatCode>_(* #,##0.00_);_(* \(#,##0.00\);_(* "-"??_);_(@_)</c:formatCode>
                <c:ptCount val="8"/>
                <c:pt idx="4">
                  <c:v>10189</c:v>
                </c:pt>
              </c:numCache>
            </c:numRef>
          </c:val>
        </c:ser>
        <c:ser>
          <c:idx val="6"/>
          <c:order val="6"/>
          <c:tx>
            <c:strRef>
              <c:f>'break down'!$B$9</c:f>
              <c:strCache>
                <c:ptCount val="1"/>
                <c:pt idx="0">
                  <c:v>SM: SE</c:v>
                </c:pt>
              </c:strCache>
            </c:strRef>
          </c:tx>
          <c:invertIfNegative val="0"/>
          <c:cat>
            <c:strRef>
              <c:f>'break down'!$C$2:$J$2</c:f>
              <c:strCache>
                <c:ptCount val="8"/>
                <c:pt idx="0">
                  <c:v>2010-11</c:v>
                </c:pt>
                <c:pt idx="1">
                  <c:v>2011-12</c:v>
                </c:pt>
                <c:pt idx="2">
                  <c:v>2012-13</c:v>
                </c:pt>
                <c:pt idx="3">
                  <c:v>2013-14</c:v>
                </c:pt>
                <c:pt idx="4">
                  <c:v>2014-15</c:v>
                </c:pt>
                <c:pt idx="5">
                  <c:v>2015-16</c:v>
                </c:pt>
                <c:pt idx="6">
                  <c:v>2016-17</c:v>
                </c:pt>
                <c:pt idx="7">
                  <c:v>2017-18 (Proposed)</c:v>
                </c:pt>
              </c:strCache>
            </c:strRef>
          </c:cat>
          <c:val>
            <c:numRef>
              <c:f>'break down'!$C$9:$J$9</c:f>
              <c:numCache>
                <c:formatCode>_(* #,##0.00_);_(* \(#,##0.00\);_(* "-"??_);_(@_)</c:formatCode>
                <c:ptCount val="8"/>
                <c:pt idx="6">
                  <c:v>7800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27136"/>
        <c:axId val="63902848"/>
      </c:barChart>
      <c:catAx>
        <c:axId val="6282713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63902848"/>
        <c:crosses val="autoZero"/>
        <c:auto val="1"/>
        <c:lblAlgn val="ctr"/>
        <c:lblOffset val="100"/>
        <c:noMultiLvlLbl val="0"/>
      </c:catAx>
      <c:valAx>
        <c:axId val="63902848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_(* #,##0.00_);_(* \(#,##0.00\);_(* &quot;-&quot;??_);_(@_)" sourceLinked="1"/>
        <c:majorTickMark val="none"/>
        <c:minorTickMark val="none"/>
        <c:tickLblPos val="nextTo"/>
        <c:crossAx val="628271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7"/>
          <c:order val="0"/>
          <c:tx>
            <c:strRef>
              <c:f>'break down'!$B$10</c:f>
              <c:strCache>
                <c:ptCount val="1"/>
                <c:pt idx="0">
                  <c:v>Total Fund</c:v>
                </c:pt>
              </c:strCache>
            </c:strRef>
          </c:tx>
          <c:marker>
            <c:symbol val="none"/>
          </c:marker>
          <c:cat>
            <c:strRef>
              <c:f>'break down'!$C$2:$J$2</c:f>
              <c:strCache>
                <c:ptCount val="8"/>
                <c:pt idx="0">
                  <c:v>2010-11</c:v>
                </c:pt>
                <c:pt idx="1">
                  <c:v>2011-12</c:v>
                </c:pt>
                <c:pt idx="2">
                  <c:v>2012-13</c:v>
                </c:pt>
                <c:pt idx="3">
                  <c:v>2013-14</c:v>
                </c:pt>
                <c:pt idx="4">
                  <c:v>2014-15</c:v>
                </c:pt>
                <c:pt idx="5">
                  <c:v>2015-16</c:v>
                </c:pt>
                <c:pt idx="6">
                  <c:v>2016-17</c:v>
                </c:pt>
                <c:pt idx="7">
                  <c:v>2017-18 (Proposed)</c:v>
                </c:pt>
              </c:strCache>
            </c:strRef>
          </c:cat>
          <c:val>
            <c:numRef>
              <c:f>'break down'!$C$10:$J$10</c:f>
              <c:numCache>
                <c:formatCode>_(* #,##0.00_);_(* \(#,##0.00\);_(* "-"??_);_(@_)</c:formatCode>
                <c:ptCount val="8"/>
                <c:pt idx="0">
                  <c:v>7511</c:v>
                </c:pt>
                <c:pt idx="1">
                  <c:v>962</c:v>
                </c:pt>
                <c:pt idx="2">
                  <c:v>2865</c:v>
                </c:pt>
                <c:pt idx="3">
                  <c:v>61951.69</c:v>
                </c:pt>
                <c:pt idx="4">
                  <c:v>56462</c:v>
                </c:pt>
                <c:pt idx="5">
                  <c:v>304730.92454545456</c:v>
                </c:pt>
                <c:pt idx="6">
                  <c:v>98146.74979876267</c:v>
                </c:pt>
                <c:pt idx="7">
                  <c:v>135075.63</c:v>
                </c:pt>
              </c:numCache>
            </c:numRef>
          </c:val>
          <c:smooth val="0"/>
        </c:ser>
        <c:ser>
          <c:idx val="8"/>
          <c:order val="1"/>
          <c:tx>
            <c:strRef>
              <c:f>'break down'!$B$11</c:f>
              <c:strCache>
                <c:ptCount val="1"/>
                <c:pt idx="0">
                  <c:v>Fund Required to Keep Current Equilibrium</c:v>
                </c:pt>
              </c:strCache>
            </c:strRef>
          </c:tx>
          <c:marker>
            <c:symbol val="none"/>
          </c:marker>
          <c:cat>
            <c:strRef>
              <c:f>'break down'!$C$2:$J$2</c:f>
              <c:strCache>
                <c:ptCount val="8"/>
                <c:pt idx="0">
                  <c:v>2010-11</c:v>
                </c:pt>
                <c:pt idx="1">
                  <c:v>2011-12</c:v>
                </c:pt>
                <c:pt idx="2">
                  <c:v>2012-13</c:v>
                </c:pt>
                <c:pt idx="3">
                  <c:v>2013-14</c:v>
                </c:pt>
                <c:pt idx="4">
                  <c:v>2014-15</c:v>
                </c:pt>
                <c:pt idx="5">
                  <c:v>2015-16</c:v>
                </c:pt>
                <c:pt idx="6">
                  <c:v>2016-17</c:v>
                </c:pt>
                <c:pt idx="7">
                  <c:v>2017-18 (Proposed)</c:v>
                </c:pt>
              </c:strCache>
            </c:strRef>
          </c:cat>
          <c:val>
            <c:numRef>
              <c:f>'break down'!$C$11:$J$11</c:f>
              <c:numCache>
                <c:formatCode>_(* #,##0.00_);_(* \(#,##0.00\);_(* "-"??_);_(@_)</c:formatCode>
                <c:ptCount val="8"/>
                <c:pt idx="0">
                  <c:v>18000</c:v>
                </c:pt>
                <c:pt idx="1">
                  <c:v>18000</c:v>
                </c:pt>
                <c:pt idx="2">
                  <c:v>12000</c:v>
                </c:pt>
                <c:pt idx="3">
                  <c:v>14400</c:v>
                </c:pt>
                <c:pt idx="4">
                  <c:v>46500</c:v>
                </c:pt>
                <c:pt idx="5">
                  <c:v>168000</c:v>
                </c:pt>
                <c:pt idx="6">
                  <c:v>129230</c:v>
                </c:pt>
                <c:pt idx="7">
                  <c:v>111111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66080"/>
        <c:axId val="28697728"/>
      </c:lineChart>
      <c:catAx>
        <c:axId val="97566080"/>
        <c:scaling>
          <c:orientation val="minMax"/>
        </c:scaling>
        <c:delete val="0"/>
        <c:axPos val="b"/>
        <c:majorTickMark val="out"/>
        <c:minorTickMark val="none"/>
        <c:tickLblPos val="nextTo"/>
        <c:crossAx val="28697728"/>
        <c:crosses val="autoZero"/>
        <c:auto val="1"/>
        <c:lblAlgn val="ctr"/>
        <c:lblOffset val="100"/>
        <c:noMultiLvlLbl val="0"/>
      </c:catAx>
      <c:valAx>
        <c:axId val="28697728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97566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Summary!$K$12</c:f>
              <c:strCache>
                <c:ptCount val="1"/>
                <c:pt idx="0">
                  <c:v>Expense</c:v>
                </c:pt>
              </c:strCache>
            </c:strRef>
          </c:tx>
          <c:marker>
            <c:symbol val="none"/>
          </c:marker>
          <c:cat>
            <c:multiLvlStrRef>
              <c:f>Summary!$I$13:$J$32</c:f>
              <c:multiLvlStrCache>
                <c:ptCount val="20"/>
                <c:lvl>
                  <c:pt idx="0">
                    <c:v>Water</c:v>
                  </c:pt>
                  <c:pt idx="1">
                    <c:v>Civic Empowerment</c:v>
                  </c:pt>
                  <c:pt idx="2">
                    <c:v>Skills Development</c:v>
                  </c:pt>
                  <c:pt idx="3">
                    <c:v>Skills Development</c:v>
                  </c:pt>
                  <c:pt idx="4">
                    <c:v>Skills Development</c:v>
                  </c:pt>
                  <c:pt idx="5">
                    <c:v>Education</c:v>
                  </c:pt>
                  <c:pt idx="6">
                    <c:v>Land Rights</c:v>
                  </c:pt>
                  <c:pt idx="7">
                    <c:v>Skills Development</c:v>
                  </c:pt>
                  <c:pt idx="8">
                    <c:v>Civic Empowerment</c:v>
                  </c:pt>
                  <c:pt idx="9">
                    <c:v>Education</c:v>
                  </c:pt>
                  <c:pt idx="10">
                    <c:v>Education</c:v>
                  </c:pt>
                  <c:pt idx="11">
                    <c:v>Food for Relief</c:v>
                  </c:pt>
                  <c:pt idx="12">
                    <c:v>Civic Empowerment</c:v>
                  </c:pt>
                  <c:pt idx="13">
                    <c:v>Land Rights</c:v>
                  </c:pt>
                  <c:pt idx="14">
                    <c:v>Water</c:v>
                  </c:pt>
                  <c:pt idx="15">
                    <c:v>Education</c:v>
                  </c:pt>
                  <c:pt idx="16">
                    <c:v>Food for Relief</c:v>
                  </c:pt>
                  <c:pt idx="17">
                    <c:v>Civic Empowerment</c:v>
                  </c:pt>
                  <c:pt idx="18">
                    <c:v>Water</c:v>
                  </c:pt>
                  <c:pt idx="19">
                    <c:v>Skills Development</c:v>
                  </c:pt>
                </c:lvl>
                <c:lvl>
                  <c:pt idx="0">
                    <c:v>2010-11</c:v>
                  </c:pt>
                  <c:pt idx="1">
                    <c:v>2010-11</c:v>
                  </c:pt>
                  <c:pt idx="2">
                    <c:v>2010-11</c:v>
                  </c:pt>
                  <c:pt idx="3">
                    <c:v>2011-12</c:v>
                  </c:pt>
                  <c:pt idx="4">
                    <c:v>2012-13</c:v>
                  </c:pt>
                  <c:pt idx="5">
                    <c:v>2013-14</c:v>
                  </c:pt>
                  <c:pt idx="6">
                    <c:v>2013-14</c:v>
                  </c:pt>
                  <c:pt idx="7">
                    <c:v>2013-14</c:v>
                  </c:pt>
                  <c:pt idx="8">
                    <c:v>2014-15</c:v>
                  </c:pt>
                  <c:pt idx="9">
                    <c:v>2014-15</c:v>
                  </c:pt>
                  <c:pt idx="10">
                    <c:v>2015-16</c:v>
                  </c:pt>
                  <c:pt idx="11">
                    <c:v>2015-16</c:v>
                  </c:pt>
                  <c:pt idx="12">
                    <c:v>2015-16</c:v>
                  </c:pt>
                  <c:pt idx="13">
                    <c:v>2015-16</c:v>
                  </c:pt>
                  <c:pt idx="14">
                    <c:v>2015-16</c:v>
                  </c:pt>
                  <c:pt idx="15">
                    <c:v>2016-17</c:v>
                  </c:pt>
                  <c:pt idx="16">
                    <c:v>2016-17</c:v>
                  </c:pt>
                  <c:pt idx="17">
                    <c:v>2016-17</c:v>
                  </c:pt>
                  <c:pt idx="18">
                    <c:v>2016-17</c:v>
                  </c:pt>
                  <c:pt idx="19">
                    <c:v>2016-17</c:v>
                  </c:pt>
                </c:lvl>
              </c:multiLvlStrCache>
            </c:multiLvlStrRef>
          </c:cat>
          <c:val>
            <c:numRef>
              <c:f>Summary!$K$13:$K$32</c:f>
              <c:numCache>
                <c:formatCode>_(* #,##0_);_(* \(#,##0\);_(* "-"??_);_(@_)</c:formatCode>
                <c:ptCount val="20"/>
                <c:pt idx="0">
                  <c:v>2981420</c:v>
                </c:pt>
                <c:pt idx="1">
                  <c:v>1355725</c:v>
                </c:pt>
                <c:pt idx="2">
                  <c:v>476330</c:v>
                </c:pt>
                <c:pt idx="3">
                  <c:v>1774103</c:v>
                </c:pt>
                <c:pt idx="4">
                  <c:v>1398968</c:v>
                </c:pt>
                <c:pt idx="5">
                  <c:v>16446539</c:v>
                </c:pt>
                <c:pt idx="6">
                  <c:v>13133170</c:v>
                </c:pt>
                <c:pt idx="7">
                  <c:v>1535996</c:v>
                </c:pt>
                <c:pt idx="8">
                  <c:v>10693860</c:v>
                </c:pt>
                <c:pt idx="9">
                  <c:v>37221216</c:v>
                </c:pt>
                <c:pt idx="10">
                  <c:v>45319353</c:v>
                </c:pt>
                <c:pt idx="11">
                  <c:v>475148564</c:v>
                </c:pt>
                <c:pt idx="12">
                  <c:v>31882467</c:v>
                </c:pt>
                <c:pt idx="13">
                  <c:v>22981985</c:v>
                </c:pt>
                <c:pt idx="14">
                  <c:v>3155200</c:v>
                </c:pt>
                <c:pt idx="15">
                  <c:v>45414823</c:v>
                </c:pt>
                <c:pt idx="16">
                  <c:v>96347772</c:v>
                </c:pt>
                <c:pt idx="17">
                  <c:v>94239366</c:v>
                </c:pt>
                <c:pt idx="18">
                  <c:v>5455000</c:v>
                </c:pt>
                <c:pt idx="19">
                  <c:v>6397902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59552"/>
        <c:axId val="28761088"/>
      </c:lineChart>
      <c:catAx>
        <c:axId val="28759552"/>
        <c:scaling>
          <c:orientation val="minMax"/>
        </c:scaling>
        <c:delete val="0"/>
        <c:axPos val="b"/>
        <c:majorTickMark val="out"/>
        <c:minorTickMark val="none"/>
        <c:tickLblPos val="nextTo"/>
        <c:crossAx val="28761088"/>
        <c:crosses val="autoZero"/>
        <c:auto val="1"/>
        <c:lblAlgn val="ctr"/>
        <c:lblOffset val="100"/>
        <c:noMultiLvlLbl val="0"/>
      </c:catAx>
      <c:valAx>
        <c:axId val="28761088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28759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Summary!$K$2</c:f>
              <c:strCache>
                <c:ptCount val="1"/>
                <c:pt idx="0">
                  <c:v>Out-Amount</c:v>
                </c:pt>
              </c:strCache>
            </c:strRef>
          </c:tx>
          <c:invertIfNegative val="0"/>
          <c:val>
            <c:numRef>
              <c:f>Summary!$K$3:$K$9</c:f>
              <c:numCache>
                <c:formatCode>_(* #,##0_);_(* \(#,##0\);_(* "-"??_);_(@_)</c:formatCode>
                <c:ptCount val="7"/>
                <c:pt idx="0">
                  <c:v>4813475</c:v>
                </c:pt>
                <c:pt idx="1">
                  <c:v>1774103</c:v>
                </c:pt>
                <c:pt idx="2">
                  <c:v>1398968</c:v>
                </c:pt>
                <c:pt idx="3">
                  <c:v>31115705</c:v>
                </c:pt>
                <c:pt idx="4">
                  <c:v>47915076</c:v>
                </c:pt>
                <c:pt idx="5">
                  <c:v>578487569</c:v>
                </c:pt>
                <c:pt idx="6">
                  <c:v>293449920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61920"/>
        <c:axId val="30171904"/>
      </c:barChart>
      <c:catAx>
        <c:axId val="30161920"/>
        <c:scaling>
          <c:orientation val="minMax"/>
        </c:scaling>
        <c:delete val="0"/>
        <c:axPos val="b"/>
        <c:majorTickMark val="out"/>
        <c:minorTickMark val="none"/>
        <c:tickLblPos val="nextTo"/>
        <c:crossAx val="30171904"/>
        <c:crosses val="autoZero"/>
        <c:auto val="1"/>
        <c:lblAlgn val="ctr"/>
        <c:lblOffset val="100"/>
        <c:noMultiLvlLbl val="0"/>
      </c:catAx>
      <c:valAx>
        <c:axId val="30171904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30161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1"/>
          <c:order val="1"/>
          <c:tx>
            <c:strRef>
              <c:f>'Sector-wise'!$I$2</c:f>
              <c:strCache>
                <c:ptCount val="1"/>
                <c:pt idx="0">
                  <c:v>Expense (USD)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'Sector-wise'!$G$3:$G$8</c:f>
              <c:strCache>
                <c:ptCount val="6"/>
                <c:pt idx="0">
                  <c:v>Water</c:v>
                </c:pt>
                <c:pt idx="1">
                  <c:v>Civic Empowerment</c:v>
                </c:pt>
                <c:pt idx="2">
                  <c:v>Skills Development</c:v>
                </c:pt>
                <c:pt idx="3">
                  <c:v>Education</c:v>
                </c:pt>
                <c:pt idx="4">
                  <c:v>Land Rights</c:v>
                </c:pt>
                <c:pt idx="5">
                  <c:v>Food for Relief</c:v>
                </c:pt>
              </c:strCache>
            </c:strRef>
          </c:cat>
          <c:val>
            <c:numRef>
              <c:f>'Sector-wise'!$I$3:$I$8</c:f>
              <c:numCache>
                <c:formatCode>_(* #,##0.00_);_(* \(#,##0.00\);_(* "-"??_);_(@_)</c:formatCode>
                <c:ptCount val="6"/>
                <c:pt idx="0">
                  <c:v>8586.385185185185</c:v>
                </c:pt>
                <c:pt idx="1">
                  <c:v>102349.19851851852</c:v>
                </c:pt>
                <c:pt idx="2">
                  <c:v>8580.2214814814815</c:v>
                </c:pt>
                <c:pt idx="3">
                  <c:v>106964.39333333333</c:v>
                </c:pt>
                <c:pt idx="4">
                  <c:v>60526.082962962966</c:v>
                </c:pt>
                <c:pt idx="5">
                  <c:v>423330.61925925926</c:v>
                </c:pt>
              </c:numCache>
            </c:numRef>
          </c:val>
        </c:ser>
        <c:ser>
          <c:idx val="0"/>
          <c:order val="0"/>
          <c:tx>
            <c:strRef>
              <c:f>'Sector-wise'!$H$2</c:f>
              <c:strCache>
                <c:ptCount val="1"/>
                <c:pt idx="0">
                  <c:v>Expense (Ks)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'Sector-wise'!$G$3:$G$8</c:f>
              <c:strCache>
                <c:ptCount val="6"/>
                <c:pt idx="0">
                  <c:v>Water</c:v>
                </c:pt>
                <c:pt idx="1">
                  <c:v>Civic Empowerment</c:v>
                </c:pt>
                <c:pt idx="2">
                  <c:v>Skills Development</c:v>
                </c:pt>
                <c:pt idx="3">
                  <c:v>Education</c:v>
                </c:pt>
                <c:pt idx="4">
                  <c:v>Land Rights</c:v>
                </c:pt>
                <c:pt idx="5">
                  <c:v>Food for Relief</c:v>
                </c:pt>
              </c:strCache>
            </c:strRef>
          </c:cat>
          <c:val>
            <c:numRef>
              <c:f>'Sector-wise'!$H$3:$H$8</c:f>
              <c:numCache>
                <c:formatCode>_(* #,##0_);_(* \(#,##0\);_(* "-"??_);_(@_)</c:formatCode>
                <c:ptCount val="6"/>
                <c:pt idx="0">
                  <c:v>11591620</c:v>
                </c:pt>
                <c:pt idx="1">
                  <c:v>138171418</c:v>
                </c:pt>
                <c:pt idx="2">
                  <c:v>11583299</c:v>
                </c:pt>
                <c:pt idx="3">
                  <c:v>144401931</c:v>
                </c:pt>
                <c:pt idx="4">
                  <c:v>81710212</c:v>
                </c:pt>
                <c:pt idx="5">
                  <c:v>571496336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l"/>
      <c:overlay val="0"/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0</xdr:row>
      <xdr:rowOff>0</xdr:rowOff>
    </xdr:from>
    <xdr:to>
      <xdr:col>3</xdr:col>
      <xdr:colOff>1</xdr:colOff>
      <xdr:row>2</xdr:row>
      <xdr:rowOff>195696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1" y="0"/>
          <a:ext cx="1638300" cy="5957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0</xdr:row>
      <xdr:rowOff>0</xdr:rowOff>
    </xdr:from>
    <xdr:to>
      <xdr:col>3</xdr:col>
      <xdr:colOff>1</xdr:colOff>
      <xdr:row>2</xdr:row>
      <xdr:rowOff>195696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1" y="0"/>
          <a:ext cx="1638300" cy="5957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342899</xdr:colOff>
      <xdr:row>1</xdr:row>
      <xdr:rowOff>23810</xdr:rowOff>
    </xdr:from>
    <xdr:to>
      <xdr:col>21</xdr:col>
      <xdr:colOff>447674</xdr:colOff>
      <xdr:row>24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66675</xdr:colOff>
      <xdr:row>12</xdr:row>
      <xdr:rowOff>152400</xdr:rowOff>
    </xdr:from>
    <xdr:to>
      <xdr:col>10</xdr:col>
      <xdr:colOff>266700</xdr:colOff>
      <xdr:row>32</xdr:row>
      <xdr:rowOff>100012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1609725</xdr:colOff>
      <xdr:row>0</xdr:row>
      <xdr:rowOff>28575</xdr:rowOff>
    </xdr:from>
    <xdr:to>
      <xdr:col>6</xdr:col>
      <xdr:colOff>850900</xdr:colOff>
      <xdr:row>0</xdr:row>
      <xdr:rowOff>379095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15025" y="28575"/>
          <a:ext cx="965200" cy="3505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304800</xdr:colOff>
      <xdr:row>11</xdr:row>
      <xdr:rowOff>66675</xdr:rowOff>
    </xdr:from>
    <xdr:to>
      <xdr:col>24</xdr:col>
      <xdr:colOff>57150</xdr:colOff>
      <xdr:row>32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142875</xdr:colOff>
      <xdr:row>0</xdr:row>
      <xdr:rowOff>157162</xdr:rowOff>
    </xdr:from>
    <xdr:to>
      <xdr:col>20</xdr:col>
      <xdr:colOff>447675</xdr:colOff>
      <xdr:row>14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95251</xdr:colOff>
      <xdr:row>0</xdr:row>
      <xdr:rowOff>38100</xdr:rowOff>
    </xdr:from>
    <xdr:to>
      <xdr:col>2</xdr:col>
      <xdr:colOff>714375</xdr:colOff>
      <xdr:row>2</xdr:row>
      <xdr:rowOff>44161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2426" y="38100"/>
          <a:ext cx="1457324" cy="52993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0</xdr:row>
      <xdr:rowOff>28575</xdr:rowOff>
    </xdr:from>
    <xdr:to>
      <xdr:col>8</xdr:col>
      <xdr:colOff>790575</xdr:colOff>
      <xdr:row>0</xdr:row>
      <xdr:rowOff>371475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86275" y="28575"/>
          <a:ext cx="942975" cy="3429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</xdr:colOff>
      <xdr:row>9</xdr:row>
      <xdr:rowOff>152400</xdr:rowOff>
    </xdr:from>
    <xdr:to>
      <xdr:col>10</xdr:col>
      <xdr:colOff>552449</xdr:colOff>
      <xdr:row>29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Finance%20Forms%20to%20Print%20out%20at%20Kyaw%20Mar%20Lar%20Tun%203-Jun-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%20Mercy%20Confidential\MIMU_3WRequest_Feb15\Share%20Mercy%20_%203WProjectDataEntryForm_Countrywide_16Feb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vance Frm"/>
      <sheetName val="Receipt Vr"/>
      <sheetName val="Expense Vr"/>
      <sheetName val="Payment Vr"/>
      <sheetName val="Service Vr"/>
      <sheetName val="Minor Expense Vr"/>
      <sheetName val="Per Diem"/>
      <sheetName val="Pay-slip"/>
      <sheetName val="Finance Forms to Print out at K"/>
    </sheetNames>
    <definedNames>
      <definedName name="Data.Top.Left"/>
      <definedName name="Macro1" refersTo="#REF!" sheetId="1"/>
      <definedName name="Macro2" refersTo="#REF!" sheetId="1"/>
    </defined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 Data Entry"/>
      <sheetName val="ControlVocabularies"/>
    </sheetNames>
    <sheetDataSet>
      <sheetData sheetId="0"/>
      <sheetData sheetId="1">
        <row r="1">
          <cell r="C1" t="str">
            <v>Sector/Cluster(This sector column is related to the sub sector.  Populate this column as per the sub sector)</v>
          </cell>
          <cell r="I1" t="str">
            <v>IDP_SR</v>
          </cell>
        </row>
        <row r="2">
          <cell r="B2" t="str">
            <v>Agriculture</v>
          </cell>
          <cell r="C2" t="str">
            <v>Agriculture</v>
          </cell>
          <cell r="D2" t="str">
            <v>Agricultural Alternative Development</v>
          </cell>
          <cell r="E2" t="str">
            <v>Completed</v>
          </cell>
          <cell r="F2" t="str">
            <v>Jan</v>
          </cell>
          <cell r="G2" t="str">
            <v>Open</v>
          </cell>
          <cell r="I2" t="str">
            <v>Bago (East)</v>
          </cell>
          <cell r="K2" t="str">
            <v>Financial support</v>
          </cell>
        </row>
        <row r="3">
          <cell r="B3" t="str">
            <v>Coordination</v>
          </cell>
          <cell r="C3" t="str">
            <v>Agriculture</v>
          </cell>
          <cell r="E3" t="str">
            <v>Planned</v>
          </cell>
          <cell r="F3" t="str">
            <v>Feb</v>
          </cell>
          <cell r="G3" t="str">
            <v>Restricted</v>
          </cell>
          <cell r="I3" t="str">
            <v>Bago (East)</v>
          </cell>
          <cell r="K3" t="str">
            <v>Policy reform</v>
          </cell>
        </row>
        <row r="4">
          <cell r="B4" t="str">
            <v>CCCM</v>
          </cell>
          <cell r="C4" t="str">
            <v>Agriculture</v>
          </cell>
          <cell r="E4" t="str">
            <v>Under Implementation</v>
          </cell>
          <cell r="F4" t="str">
            <v>Mar</v>
          </cell>
          <cell r="I4" t="str">
            <v>Bago (East)</v>
          </cell>
          <cell r="K4" t="str">
            <v>Supplies for distribution</v>
          </cell>
        </row>
        <row r="5">
          <cell r="B5" t="str">
            <v>DisasterRiskReduction</v>
          </cell>
          <cell r="C5" t="str">
            <v>Agriculture</v>
          </cell>
          <cell r="E5" t="str">
            <v>Suspended</v>
          </cell>
          <cell r="F5" t="str">
            <v>Apr</v>
          </cell>
          <cell r="I5" t="str">
            <v>Kachin</v>
          </cell>
          <cell r="K5" t="str">
            <v>Technical advisory support</v>
          </cell>
        </row>
        <row r="6">
          <cell r="B6" t="str">
            <v>Education</v>
          </cell>
          <cell r="C6" t="str">
            <v>Agriculture</v>
          </cell>
          <cell r="F6" t="str">
            <v>May</v>
          </cell>
          <cell r="I6" t="str">
            <v>Kachin</v>
          </cell>
          <cell r="K6" t="str">
            <v>Training</v>
          </cell>
        </row>
        <row r="7">
          <cell r="B7" t="str">
            <v>Environment</v>
          </cell>
          <cell r="C7" t="str">
            <v>Agriculture</v>
          </cell>
          <cell r="F7" t="str">
            <v>Jun</v>
          </cell>
          <cell r="I7" t="str">
            <v>Kachin</v>
          </cell>
          <cell r="K7" t="str">
            <v>Other</v>
          </cell>
        </row>
        <row r="8">
          <cell r="B8" t="str">
            <v>Food</v>
          </cell>
          <cell r="C8" t="str">
            <v>Agriculture</v>
          </cell>
          <cell r="F8" t="str">
            <v>Jul</v>
          </cell>
          <cell r="I8" t="str">
            <v>Kayah</v>
          </cell>
        </row>
        <row r="9">
          <cell r="B9" t="str">
            <v>Governance</v>
          </cell>
          <cell r="C9" t="str">
            <v>Agriculture</v>
          </cell>
          <cell r="F9" t="str">
            <v>Aug</v>
          </cell>
          <cell r="I9" t="str">
            <v>Kayah</v>
          </cell>
        </row>
        <row r="10">
          <cell r="B10" t="str">
            <v>Health</v>
          </cell>
          <cell r="C10" t="str">
            <v>Agriculture</v>
          </cell>
          <cell r="F10" t="str">
            <v>Sep</v>
          </cell>
          <cell r="I10" t="str">
            <v>Kayah</v>
          </cell>
        </row>
        <row r="11">
          <cell r="B11" t="str">
            <v>Logistics</v>
          </cell>
          <cell r="C11" t="str">
            <v>Agriculture</v>
          </cell>
          <cell r="F11" t="str">
            <v>Oct</v>
          </cell>
          <cell r="I11" t="str">
            <v>Kayin</v>
          </cell>
        </row>
        <row r="12">
          <cell r="B12" t="str">
            <v>MineAction</v>
          </cell>
          <cell r="C12" t="str">
            <v>Agriculture</v>
          </cell>
          <cell r="F12" t="str">
            <v>Nov</v>
          </cell>
          <cell r="I12" t="str">
            <v>Kayin</v>
          </cell>
        </row>
        <row r="13">
          <cell r="B13" t="str">
            <v>NonAgriculturalLivelihoodsInfrastructure</v>
          </cell>
          <cell r="C13" t="str">
            <v>Agriculture</v>
          </cell>
          <cell r="F13" t="str">
            <v>Dec</v>
          </cell>
          <cell r="I13" t="str">
            <v>Kayin</v>
          </cell>
        </row>
        <row r="14">
          <cell r="B14" t="str">
            <v>NonFoodItems</v>
          </cell>
          <cell r="C14" t="str">
            <v>Agriculture</v>
          </cell>
          <cell r="I14" t="str">
            <v>Mandalay</v>
          </cell>
        </row>
        <row r="15">
          <cell r="B15" t="str">
            <v>Nutrition</v>
          </cell>
          <cell r="C15" t="str">
            <v>Agriculture</v>
          </cell>
          <cell r="I15" t="str">
            <v>Mandalay</v>
          </cell>
        </row>
        <row r="16">
          <cell r="B16" t="str">
            <v>PeaceBuildingConflictPrevention</v>
          </cell>
          <cell r="C16" t="str">
            <v>Agriculture</v>
          </cell>
          <cell r="I16" t="str">
            <v>Mandalay</v>
          </cell>
        </row>
        <row r="17">
          <cell r="B17" t="str">
            <v>PrivateSectorDevelopment</v>
          </cell>
          <cell r="C17" t="str">
            <v>Coordination</v>
          </cell>
          <cell r="I17" t="str">
            <v>Mon</v>
          </cell>
        </row>
        <row r="18">
          <cell r="B18" t="str">
            <v>Protection</v>
          </cell>
          <cell r="C18" t="str">
            <v>Coordination</v>
          </cell>
          <cell r="I18" t="str">
            <v>Mon</v>
          </cell>
        </row>
        <row r="19">
          <cell r="B19" t="str">
            <v>Shelter</v>
          </cell>
          <cell r="C19" t="str">
            <v>Coordination</v>
          </cell>
          <cell r="I19" t="str">
            <v>Mon</v>
          </cell>
        </row>
        <row r="20">
          <cell r="B20" t="str">
            <v>WASH</v>
          </cell>
          <cell r="C20" t="str">
            <v>Coordination</v>
          </cell>
          <cell r="I20" t="str">
            <v>Rakhine</v>
          </cell>
        </row>
        <row r="21">
          <cell r="C21" t="str">
            <v>Coordination</v>
          </cell>
          <cell r="I21" t="str">
            <v>Rakhine</v>
          </cell>
        </row>
        <row r="22">
          <cell r="C22" t="str">
            <v>CCCM</v>
          </cell>
          <cell r="I22" t="str">
            <v>Rakhine</v>
          </cell>
        </row>
        <row r="23">
          <cell r="C23" t="str">
            <v>CCCM</v>
          </cell>
          <cell r="I23" t="str">
            <v>Shan (East)</v>
          </cell>
        </row>
        <row r="24">
          <cell r="C24" t="str">
            <v>CCCM</v>
          </cell>
          <cell r="I24" t="str">
            <v>Shan (East)</v>
          </cell>
        </row>
        <row r="25">
          <cell r="C25" t="str">
            <v>CCCM</v>
          </cell>
          <cell r="I25" t="str">
            <v>Shan (East)</v>
          </cell>
        </row>
        <row r="26">
          <cell r="C26" t="str">
            <v>Disaster Risk Reduction</v>
          </cell>
          <cell r="I26" t="str">
            <v>Shan (North)</v>
          </cell>
        </row>
        <row r="27">
          <cell r="C27" t="str">
            <v>Disaster Risk Reduction</v>
          </cell>
          <cell r="I27" t="str">
            <v>Shan (North)</v>
          </cell>
        </row>
        <row r="28">
          <cell r="C28" t="str">
            <v>Disaster Risk Reduction</v>
          </cell>
          <cell r="I28" t="str">
            <v>Shan (North)</v>
          </cell>
        </row>
        <row r="29">
          <cell r="C29" t="str">
            <v>Disaster Risk Reduction</v>
          </cell>
          <cell r="I29" t="str">
            <v>Shan (South)</v>
          </cell>
        </row>
        <row r="30">
          <cell r="C30" t="str">
            <v>Disaster Risk Reduction</v>
          </cell>
          <cell r="I30" t="str">
            <v>Shan (South)</v>
          </cell>
        </row>
        <row r="31">
          <cell r="C31" t="str">
            <v>Disaster Risk Reduction</v>
          </cell>
          <cell r="I31" t="str">
            <v>Shan (South)</v>
          </cell>
        </row>
        <row r="32">
          <cell r="C32" t="str">
            <v>Disaster Risk Reduction</v>
          </cell>
          <cell r="I32" t="str">
            <v>Tanintharyi</v>
          </cell>
        </row>
        <row r="33">
          <cell r="C33" t="str">
            <v>Education</v>
          </cell>
          <cell r="I33" t="str">
            <v>Tanintharyi</v>
          </cell>
        </row>
        <row r="34">
          <cell r="C34" t="str">
            <v>Education</v>
          </cell>
          <cell r="I34" t="str">
            <v>Tanintharyi</v>
          </cell>
        </row>
        <row r="35">
          <cell r="C35" t="str">
            <v>Education</v>
          </cell>
          <cell r="I35">
            <v>0</v>
          </cell>
        </row>
        <row r="36">
          <cell r="C36" t="str">
            <v>Education</v>
          </cell>
        </row>
        <row r="37">
          <cell r="C37" t="str">
            <v>Education</v>
          </cell>
          <cell r="I37">
            <v>0</v>
          </cell>
        </row>
        <row r="38">
          <cell r="C38" t="str">
            <v>Food</v>
          </cell>
          <cell r="I38">
            <v>0</v>
          </cell>
        </row>
        <row r="39">
          <cell r="C39" t="str">
            <v>Food</v>
          </cell>
          <cell r="I39">
            <v>0</v>
          </cell>
        </row>
        <row r="40">
          <cell r="C40" t="str">
            <v>Food</v>
          </cell>
          <cell r="I40">
            <v>0</v>
          </cell>
        </row>
        <row r="41">
          <cell r="C41" t="str">
            <v>Food</v>
          </cell>
          <cell r="I41">
            <v>0</v>
          </cell>
        </row>
        <row r="42">
          <cell r="C42" t="str">
            <v>Governance</v>
          </cell>
          <cell r="I42">
            <v>0</v>
          </cell>
        </row>
        <row r="43">
          <cell r="C43" t="str">
            <v>Governance</v>
          </cell>
          <cell r="I43">
            <v>0</v>
          </cell>
        </row>
        <row r="44">
          <cell r="C44" t="str">
            <v>Governance</v>
          </cell>
          <cell r="I44">
            <v>0</v>
          </cell>
        </row>
        <row r="45">
          <cell r="C45" t="str">
            <v>Governance</v>
          </cell>
          <cell r="I45">
            <v>0</v>
          </cell>
        </row>
        <row r="46">
          <cell r="C46" t="str">
            <v>Governance</v>
          </cell>
          <cell r="I46">
            <v>0</v>
          </cell>
        </row>
        <row r="47">
          <cell r="C47" t="str">
            <v>Governance</v>
          </cell>
          <cell r="I47">
            <v>0</v>
          </cell>
        </row>
        <row r="48">
          <cell r="C48" t="str">
            <v>Governance</v>
          </cell>
          <cell r="I48">
            <v>0</v>
          </cell>
        </row>
        <row r="49">
          <cell r="C49" t="str">
            <v>Governance</v>
          </cell>
          <cell r="I49">
            <v>0</v>
          </cell>
        </row>
        <row r="50">
          <cell r="C50" t="str">
            <v>Governance</v>
          </cell>
          <cell r="I50">
            <v>0</v>
          </cell>
        </row>
        <row r="51">
          <cell r="C51" t="str">
            <v>Governance</v>
          </cell>
          <cell r="I51">
            <v>0</v>
          </cell>
        </row>
        <row r="52">
          <cell r="C52" t="str">
            <v>Governance</v>
          </cell>
          <cell r="I52">
            <v>0</v>
          </cell>
        </row>
        <row r="53">
          <cell r="C53" t="str">
            <v>Governance</v>
          </cell>
          <cell r="I53">
            <v>0</v>
          </cell>
        </row>
        <row r="54">
          <cell r="C54" t="str">
            <v>Governance</v>
          </cell>
          <cell r="I54">
            <v>0</v>
          </cell>
        </row>
        <row r="55">
          <cell r="C55" t="str">
            <v>Governance</v>
          </cell>
          <cell r="I55">
            <v>0</v>
          </cell>
        </row>
        <row r="56">
          <cell r="C56" t="str">
            <v>Health</v>
          </cell>
          <cell r="I56">
            <v>0</v>
          </cell>
        </row>
        <row r="57">
          <cell r="C57" t="str">
            <v>Health</v>
          </cell>
          <cell r="I57">
            <v>0</v>
          </cell>
        </row>
        <row r="58">
          <cell r="C58" t="str">
            <v>Health</v>
          </cell>
        </row>
        <row r="59">
          <cell r="C59" t="str">
            <v>Health</v>
          </cell>
        </row>
        <row r="60">
          <cell r="C60" t="str">
            <v>Health</v>
          </cell>
        </row>
        <row r="61">
          <cell r="C61" t="str">
            <v>Health</v>
          </cell>
        </row>
        <row r="62">
          <cell r="C62" t="str">
            <v>Health</v>
          </cell>
        </row>
        <row r="63">
          <cell r="C63" t="str">
            <v>Health</v>
          </cell>
        </row>
        <row r="64">
          <cell r="C64" t="str">
            <v>Health</v>
          </cell>
        </row>
        <row r="65">
          <cell r="C65" t="str">
            <v>Health</v>
          </cell>
        </row>
        <row r="66">
          <cell r="C66" t="str">
            <v>Health</v>
          </cell>
        </row>
        <row r="67">
          <cell r="C67" t="str">
            <v>Health</v>
          </cell>
        </row>
        <row r="68">
          <cell r="C68" t="str">
            <v>Health</v>
          </cell>
        </row>
        <row r="69">
          <cell r="C69" t="str">
            <v>Health</v>
          </cell>
        </row>
        <row r="70">
          <cell r="C70" t="str">
            <v>Health</v>
          </cell>
        </row>
        <row r="71">
          <cell r="C71" t="str">
            <v>Health</v>
          </cell>
        </row>
        <row r="72">
          <cell r="C72" t="str">
            <v>Health</v>
          </cell>
        </row>
        <row r="73">
          <cell r="C73" t="str">
            <v>Health</v>
          </cell>
        </row>
        <row r="74">
          <cell r="C74" t="str">
            <v>Health</v>
          </cell>
        </row>
        <row r="75">
          <cell r="C75" t="str">
            <v>Mine Action</v>
          </cell>
        </row>
        <row r="76">
          <cell r="C76" t="str">
            <v>Mine Action</v>
          </cell>
        </row>
        <row r="77">
          <cell r="C77" t="str">
            <v>Mine Action</v>
          </cell>
        </row>
        <row r="78">
          <cell r="C78" t="str">
            <v>Mine Action</v>
          </cell>
        </row>
        <row r="79">
          <cell r="C79" t="str">
            <v>Mine Action</v>
          </cell>
        </row>
        <row r="80">
          <cell r="C80" t="str">
            <v>Non‐agricultural livelihoods/Infrastructure</v>
          </cell>
        </row>
        <row r="81">
          <cell r="C81" t="str">
            <v>Non‐agricultural livelihoods/Infrastructure</v>
          </cell>
        </row>
        <row r="82">
          <cell r="C82" t="str">
            <v>Non‐agricultural livelihoods/Infrastructure</v>
          </cell>
        </row>
        <row r="83">
          <cell r="C83" t="str">
            <v>Non‐agricultural livelihoods/Infrastructure</v>
          </cell>
        </row>
        <row r="84">
          <cell r="C84" t="str">
            <v>Non‐agricultural livelihoods/Infrastructure</v>
          </cell>
        </row>
        <row r="85">
          <cell r="C85" t="str">
            <v>Non‐agricultural livelihoods/Infrastructure</v>
          </cell>
        </row>
        <row r="86">
          <cell r="C86" t="str">
            <v>Non-Food Items</v>
          </cell>
        </row>
        <row r="87">
          <cell r="C87" t="str">
            <v>Non-Food Items</v>
          </cell>
        </row>
        <row r="88">
          <cell r="C88" t="str">
            <v>Non-Food Items</v>
          </cell>
        </row>
        <row r="89">
          <cell r="C89" t="str">
            <v>Nutrition</v>
          </cell>
        </row>
        <row r="90">
          <cell r="C90" t="str">
            <v>Nutrition</v>
          </cell>
        </row>
        <row r="91">
          <cell r="C91" t="str">
            <v>Nutrition</v>
          </cell>
        </row>
        <row r="92">
          <cell r="C92" t="str">
            <v>Nutrition</v>
          </cell>
        </row>
        <row r="93">
          <cell r="C93" t="str">
            <v>Nutrition</v>
          </cell>
        </row>
        <row r="94">
          <cell r="C94" t="str">
            <v>Nutrition</v>
          </cell>
        </row>
        <row r="95">
          <cell r="C95" t="str">
            <v>Nutrition</v>
          </cell>
        </row>
        <row r="96">
          <cell r="C96" t="str">
            <v>Nutrition</v>
          </cell>
        </row>
        <row r="97">
          <cell r="C97" t="str">
            <v>Nutrition</v>
          </cell>
        </row>
        <row r="98">
          <cell r="C98" t="str">
            <v>Nutrition</v>
          </cell>
        </row>
        <row r="99">
          <cell r="C99" t="str">
            <v>Nutrition</v>
          </cell>
        </row>
        <row r="100">
          <cell r="C100" t="str">
            <v>Peace Building/Conflict Prevention</v>
          </cell>
        </row>
        <row r="101">
          <cell r="C101" t="str">
            <v>Peace Building/Conflict Prevention</v>
          </cell>
        </row>
        <row r="102">
          <cell r="C102" t="str">
            <v>Peace Building/Conflict Prevention</v>
          </cell>
        </row>
        <row r="103">
          <cell r="C103" t="str">
            <v>Peace Building/Conflict Prevention</v>
          </cell>
        </row>
        <row r="104">
          <cell r="C104" t="str">
            <v>Peace Building/Conflict Prevention</v>
          </cell>
        </row>
        <row r="105">
          <cell r="C105" t="str">
            <v>Peace Building/Conflict Prevention</v>
          </cell>
        </row>
        <row r="106">
          <cell r="C106" t="str">
            <v>Peace Building/Conflict Prevention</v>
          </cell>
        </row>
        <row r="107">
          <cell r="C107" t="str">
            <v>Protection</v>
          </cell>
        </row>
        <row r="108">
          <cell r="C108" t="str">
            <v>Protection</v>
          </cell>
        </row>
        <row r="109">
          <cell r="C109" t="str">
            <v>Protection</v>
          </cell>
        </row>
        <row r="110">
          <cell r="C110" t="str">
            <v>Protection</v>
          </cell>
        </row>
        <row r="111">
          <cell r="C111" t="str">
            <v>Protection</v>
          </cell>
        </row>
        <row r="112">
          <cell r="C112" t="str">
            <v>Protection</v>
          </cell>
        </row>
        <row r="113">
          <cell r="C113" t="str">
            <v>Protection</v>
          </cell>
        </row>
        <row r="114">
          <cell r="C114" t="str">
            <v>Protection</v>
          </cell>
        </row>
        <row r="115">
          <cell r="C115" t="str">
            <v>Protection</v>
          </cell>
        </row>
        <row r="116">
          <cell r="C116" t="str">
            <v>Protection</v>
          </cell>
        </row>
        <row r="117">
          <cell r="C117" t="str">
            <v>Protection</v>
          </cell>
        </row>
        <row r="118">
          <cell r="C118" t="str">
            <v>Protection</v>
          </cell>
        </row>
        <row r="119">
          <cell r="C119" t="str">
            <v>Protection</v>
          </cell>
        </row>
        <row r="120">
          <cell r="C120" t="str">
            <v>Protection</v>
          </cell>
        </row>
        <row r="121">
          <cell r="C121" t="str">
            <v>Shelter</v>
          </cell>
        </row>
        <row r="122">
          <cell r="C122" t="str">
            <v>Shelter</v>
          </cell>
        </row>
        <row r="123">
          <cell r="C123" t="str">
            <v>Shelter</v>
          </cell>
        </row>
        <row r="124">
          <cell r="C124" t="str">
            <v>Shelter</v>
          </cell>
        </row>
        <row r="125">
          <cell r="C125" t="str">
            <v>Shelter</v>
          </cell>
        </row>
        <row r="126">
          <cell r="C126" t="str">
            <v>Shelter</v>
          </cell>
        </row>
        <row r="127">
          <cell r="C127" t="str">
            <v>Shelter</v>
          </cell>
        </row>
        <row r="128">
          <cell r="C128" t="str">
            <v>Shelter</v>
          </cell>
        </row>
        <row r="129">
          <cell r="C129" t="str">
            <v>WASH</v>
          </cell>
        </row>
        <row r="130">
          <cell r="C130" t="str">
            <v>WASH</v>
          </cell>
        </row>
        <row r="131">
          <cell r="C131" t="str">
            <v>WASH</v>
          </cell>
        </row>
        <row r="132">
          <cell r="C132" t="str">
            <v>WASH</v>
          </cell>
        </row>
        <row r="133">
          <cell r="C133" t="str">
            <v>WASH</v>
          </cell>
        </row>
        <row r="134">
          <cell r="C134" t="str">
            <v>WASH</v>
          </cell>
        </row>
        <row r="135">
          <cell r="C135" t="str">
            <v>WASH</v>
          </cell>
        </row>
        <row r="136">
          <cell r="C136" t="str">
            <v>WASH</v>
          </cell>
        </row>
        <row r="137">
          <cell r="C137" t="str">
            <v>WASH</v>
          </cell>
        </row>
        <row r="138">
          <cell r="C138" t="str">
            <v>Private Sector Development</v>
          </cell>
        </row>
        <row r="139">
          <cell r="C139" t="str">
            <v>Private Sector Development</v>
          </cell>
        </row>
        <row r="140">
          <cell r="C140" t="str">
            <v>Private Sector Development</v>
          </cell>
        </row>
        <row r="141">
          <cell r="C141" t="str">
            <v>Private Sector Development</v>
          </cell>
        </row>
        <row r="142">
          <cell r="C142" t="str">
            <v>Private Sector Development</v>
          </cell>
        </row>
        <row r="143">
          <cell r="C143" t="str">
            <v>Private Sector Development</v>
          </cell>
        </row>
        <row r="144">
          <cell r="C144" t="str">
            <v>Private Sector Development</v>
          </cell>
        </row>
        <row r="145">
          <cell r="C145" t="str">
            <v>Private Sector Development</v>
          </cell>
        </row>
        <row r="146">
          <cell r="C146" t="str">
            <v>Private Sector Development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7"/>
  <sheetViews>
    <sheetView tabSelected="1" topLeftCell="A7" zoomScaleNormal="100" zoomScalePageLayoutView="50" workbookViewId="0">
      <selection activeCell="D12" sqref="D12"/>
    </sheetView>
  </sheetViews>
  <sheetFormatPr defaultColWidth="12.5703125" defaultRowHeight="15.75"/>
  <cols>
    <col min="1" max="1" width="3.85546875" style="1" customWidth="1"/>
    <col min="2" max="2" width="12.5703125" style="1"/>
    <col min="3" max="3" width="12.42578125" style="1" customWidth="1"/>
    <col min="4" max="4" width="14.42578125" style="1" customWidth="1"/>
    <col min="5" max="5" width="32.42578125" style="1" customWidth="1"/>
    <col min="6" max="6" width="14.140625" style="1" customWidth="1"/>
    <col min="7" max="7" width="16.42578125" style="1" customWidth="1"/>
    <col min="8" max="8" width="11.140625" style="1" customWidth="1"/>
    <col min="9" max="10" width="9.140625" style="1" customWidth="1"/>
    <col min="11" max="11" width="14" style="1" customWidth="1"/>
    <col min="12" max="12" width="12.5703125" style="1"/>
    <col min="13" max="13" width="14.5703125" style="1" customWidth="1"/>
    <col min="14" max="16384" width="12.5703125" style="1"/>
  </cols>
  <sheetData>
    <row r="2" spans="1:13">
      <c r="E2" s="2" t="s">
        <v>0</v>
      </c>
      <c r="J2" s="3"/>
    </row>
    <row r="3" spans="1:13" ht="16.5" thickBot="1"/>
    <row r="4" spans="1:13" ht="36.75" customHeight="1">
      <c r="A4" s="4"/>
      <c r="B4" s="5" t="s">
        <v>1</v>
      </c>
      <c r="C4" s="6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9</v>
      </c>
      <c r="K4" s="7" t="s">
        <v>10</v>
      </c>
      <c r="L4" s="7" t="s">
        <v>11</v>
      </c>
      <c r="M4" s="8" t="s">
        <v>12</v>
      </c>
    </row>
    <row r="5" spans="1:13" ht="34.5" customHeight="1">
      <c r="A5" s="4">
        <v>1</v>
      </c>
      <c r="B5" s="9" t="s">
        <v>484</v>
      </c>
      <c r="C5" s="10" t="s">
        <v>34</v>
      </c>
      <c r="D5" s="10" t="s">
        <v>481</v>
      </c>
      <c r="E5" s="10" t="s">
        <v>16</v>
      </c>
      <c r="F5" s="10" t="s">
        <v>17</v>
      </c>
      <c r="G5" s="10" t="s">
        <v>18</v>
      </c>
      <c r="H5" s="10" t="s">
        <v>19</v>
      </c>
      <c r="I5" s="10">
        <v>7626</v>
      </c>
      <c r="J5" s="10">
        <v>2374</v>
      </c>
      <c r="K5" s="10" t="s">
        <v>20</v>
      </c>
      <c r="L5" s="10" t="s">
        <v>21</v>
      </c>
      <c r="M5" s="11">
        <v>3175</v>
      </c>
    </row>
    <row r="6" spans="1:13" ht="96" customHeight="1">
      <c r="A6" s="4">
        <v>2</v>
      </c>
      <c r="B6" s="9" t="s">
        <v>485</v>
      </c>
      <c r="C6" s="10" t="s">
        <v>34</v>
      </c>
      <c r="D6" s="10" t="s">
        <v>481</v>
      </c>
      <c r="E6" s="12" t="s">
        <v>23</v>
      </c>
      <c r="F6" s="12" t="s">
        <v>24</v>
      </c>
      <c r="G6" s="12" t="s">
        <v>25</v>
      </c>
      <c r="H6" s="12" t="s">
        <v>26</v>
      </c>
      <c r="I6" s="13">
        <v>2456</v>
      </c>
      <c r="J6" s="12" t="s">
        <v>27</v>
      </c>
      <c r="K6" s="10" t="s">
        <v>20</v>
      </c>
      <c r="L6" s="10" t="s">
        <v>21</v>
      </c>
      <c r="M6" s="11">
        <v>3402</v>
      </c>
    </row>
    <row r="7" spans="1:13" ht="80.25" customHeight="1">
      <c r="A7" s="4">
        <v>3</v>
      </c>
      <c r="B7" s="9" t="s">
        <v>486</v>
      </c>
      <c r="C7" s="10" t="s">
        <v>34</v>
      </c>
      <c r="D7" s="10" t="s">
        <v>482</v>
      </c>
      <c r="E7" s="12" t="s">
        <v>29</v>
      </c>
      <c r="F7" s="12" t="s">
        <v>30</v>
      </c>
      <c r="G7" s="12" t="s">
        <v>31</v>
      </c>
      <c r="H7" s="12" t="s">
        <v>19</v>
      </c>
      <c r="I7" s="12">
        <v>70</v>
      </c>
      <c r="J7" s="14">
        <f>I7*4.1</f>
        <v>287</v>
      </c>
      <c r="K7" s="12" t="s">
        <v>32</v>
      </c>
      <c r="L7" s="10" t="s">
        <v>21</v>
      </c>
      <c r="M7" s="15">
        <v>562</v>
      </c>
    </row>
    <row r="8" spans="1:13" ht="33.75" customHeight="1">
      <c r="A8" s="4">
        <v>4</v>
      </c>
      <c r="B8" s="9" t="s">
        <v>487</v>
      </c>
      <c r="C8" s="10" t="s">
        <v>34</v>
      </c>
      <c r="D8" s="10" t="s">
        <v>483</v>
      </c>
      <c r="E8" s="12" t="s">
        <v>36</v>
      </c>
      <c r="F8" s="16" t="s">
        <v>37</v>
      </c>
      <c r="G8" s="12" t="s">
        <v>38</v>
      </c>
      <c r="H8" s="12" t="s">
        <v>39</v>
      </c>
      <c r="I8" s="12">
        <v>34</v>
      </c>
      <c r="J8" s="12">
        <v>140</v>
      </c>
      <c r="K8" s="12" t="s">
        <v>20</v>
      </c>
      <c r="L8" s="10" t="s">
        <v>21</v>
      </c>
      <c r="M8" s="17">
        <v>372</v>
      </c>
    </row>
    <row r="9" spans="1:13" ht="33.75" customHeight="1">
      <c r="A9" s="4">
        <v>5</v>
      </c>
      <c r="B9" s="9" t="s">
        <v>488</v>
      </c>
      <c r="C9" s="10" t="s">
        <v>34</v>
      </c>
      <c r="D9" s="10" t="s">
        <v>483</v>
      </c>
      <c r="E9" s="12" t="s">
        <v>42</v>
      </c>
      <c r="F9" s="12" t="s">
        <v>43</v>
      </c>
      <c r="G9" s="12" t="s">
        <v>38</v>
      </c>
      <c r="H9" s="12" t="s">
        <v>44</v>
      </c>
      <c r="I9" s="12">
        <v>48</v>
      </c>
      <c r="J9" s="12">
        <v>200</v>
      </c>
      <c r="K9" s="12" t="s">
        <v>20</v>
      </c>
      <c r="L9" s="10" t="s">
        <v>21</v>
      </c>
      <c r="M9" s="15">
        <v>968</v>
      </c>
    </row>
    <row r="10" spans="1:13" ht="34.5" customHeight="1">
      <c r="A10" s="4">
        <v>6</v>
      </c>
      <c r="B10" s="18" t="s">
        <v>489</v>
      </c>
      <c r="C10" s="19" t="s">
        <v>34</v>
      </c>
      <c r="D10" s="20" t="s">
        <v>483</v>
      </c>
      <c r="E10" s="20" t="s">
        <v>42</v>
      </c>
      <c r="F10" s="20" t="s">
        <v>46</v>
      </c>
      <c r="G10" s="20" t="s">
        <v>47</v>
      </c>
      <c r="H10" s="20" t="s">
        <v>44</v>
      </c>
      <c r="I10" s="20">
        <v>133</v>
      </c>
      <c r="J10" s="21">
        <f>I10*4.1</f>
        <v>545.29999999999995</v>
      </c>
      <c r="K10" s="20" t="s">
        <v>48</v>
      </c>
      <c r="L10" s="19" t="s">
        <v>21</v>
      </c>
      <c r="M10" s="22">
        <v>2865</v>
      </c>
    </row>
    <row r="11" spans="1:13" ht="34.5" customHeight="1">
      <c r="A11" s="4">
        <v>7</v>
      </c>
      <c r="B11" s="18" t="s">
        <v>490</v>
      </c>
      <c r="C11" s="19" t="s">
        <v>34</v>
      </c>
      <c r="D11" s="20" t="s">
        <v>483</v>
      </c>
      <c r="E11" s="20" t="s">
        <v>50</v>
      </c>
      <c r="F11" s="20" t="s">
        <v>51</v>
      </c>
      <c r="G11" s="20" t="s">
        <v>47</v>
      </c>
      <c r="H11" s="20" t="s">
        <v>44</v>
      </c>
      <c r="I11" s="20">
        <v>81</v>
      </c>
      <c r="J11" s="21">
        <f t="shared" ref="J11:J19" si="0">I11*4.1</f>
        <v>332.09999999999997</v>
      </c>
      <c r="K11" s="20" t="s">
        <v>48</v>
      </c>
      <c r="L11" s="19" t="s">
        <v>21</v>
      </c>
      <c r="M11" s="22">
        <v>2289</v>
      </c>
    </row>
    <row r="12" spans="1:13" ht="31.5">
      <c r="A12" s="4">
        <v>8</v>
      </c>
      <c r="B12" s="18" t="s">
        <v>492</v>
      </c>
      <c r="C12" s="19" t="s">
        <v>34</v>
      </c>
      <c r="D12" s="20" t="s">
        <v>483</v>
      </c>
      <c r="E12" s="20" t="s">
        <v>54</v>
      </c>
      <c r="F12" s="20" t="s">
        <v>55</v>
      </c>
      <c r="G12" s="20" t="s">
        <v>47</v>
      </c>
      <c r="H12" s="20" t="s">
        <v>56</v>
      </c>
      <c r="I12" s="20">
        <v>100</v>
      </c>
      <c r="J12" s="21">
        <f t="shared" si="0"/>
        <v>409.99999999999994</v>
      </c>
      <c r="K12" s="20" t="s">
        <v>57</v>
      </c>
      <c r="L12" s="19" t="s">
        <v>58</v>
      </c>
      <c r="M12" s="23">
        <v>18000</v>
      </c>
    </row>
    <row r="13" spans="1:13" ht="64.5" customHeight="1">
      <c r="A13" s="4">
        <v>9</v>
      </c>
      <c r="B13" s="18" t="s">
        <v>491</v>
      </c>
      <c r="C13" s="19" t="s">
        <v>34</v>
      </c>
      <c r="D13" s="20" t="s">
        <v>482</v>
      </c>
      <c r="E13" s="20" t="s">
        <v>62</v>
      </c>
      <c r="F13" s="20" t="s">
        <v>63</v>
      </c>
      <c r="G13" s="20" t="s">
        <v>64</v>
      </c>
      <c r="H13" s="20" t="s">
        <v>65</v>
      </c>
      <c r="I13" s="20">
        <v>1000</v>
      </c>
      <c r="J13" s="21">
        <f t="shared" si="0"/>
        <v>4100</v>
      </c>
      <c r="K13" s="20" t="s">
        <v>66</v>
      </c>
      <c r="L13" s="19" t="s">
        <v>21</v>
      </c>
      <c r="M13" s="25">
        <v>8123.6909999999998</v>
      </c>
    </row>
    <row r="14" spans="1:13" ht="83.25" customHeight="1">
      <c r="A14" s="4">
        <v>10</v>
      </c>
      <c r="B14" s="162" t="s">
        <v>494</v>
      </c>
      <c r="C14" s="28" t="s">
        <v>34</v>
      </c>
      <c r="D14" s="29" t="s">
        <v>481</v>
      </c>
      <c r="E14" s="29" t="s">
        <v>68</v>
      </c>
      <c r="F14" s="29" t="s">
        <v>69</v>
      </c>
      <c r="G14" s="29" t="s">
        <v>70</v>
      </c>
      <c r="H14" s="29" t="s">
        <v>65</v>
      </c>
      <c r="I14" s="29">
        <v>960</v>
      </c>
      <c r="J14" s="30">
        <f t="shared" si="0"/>
        <v>3935.9999999999995</v>
      </c>
      <c r="K14" s="29" t="s">
        <v>71</v>
      </c>
      <c r="L14" s="28" t="s">
        <v>21</v>
      </c>
      <c r="M14" s="31">
        <v>6626</v>
      </c>
    </row>
    <row r="15" spans="1:13" ht="31.5">
      <c r="A15" s="4">
        <v>11</v>
      </c>
      <c r="B15" s="162" t="s">
        <v>495</v>
      </c>
      <c r="C15" s="28" t="s">
        <v>34</v>
      </c>
      <c r="D15" s="29" t="s">
        <v>481</v>
      </c>
      <c r="E15" s="29" t="s">
        <v>73</v>
      </c>
      <c r="F15" s="163">
        <v>41791</v>
      </c>
      <c r="G15" s="29" t="s">
        <v>74</v>
      </c>
      <c r="H15" s="29" t="s">
        <v>56</v>
      </c>
      <c r="I15" s="29">
        <v>2520</v>
      </c>
      <c r="J15" s="30">
        <f t="shared" si="0"/>
        <v>10332</v>
      </c>
      <c r="K15" s="29" t="s">
        <v>57</v>
      </c>
      <c r="L15" s="28" t="s">
        <v>21</v>
      </c>
      <c r="M15" s="31">
        <v>26913</v>
      </c>
    </row>
    <row r="16" spans="1:13" ht="35.25" customHeight="1">
      <c r="A16" s="4">
        <v>12</v>
      </c>
      <c r="B16" s="27" t="s">
        <v>496</v>
      </c>
      <c r="C16" s="28" t="s">
        <v>34</v>
      </c>
      <c r="D16" s="28" t="s">
        <v>483</v>
      </c>
      <c r="E16" s="29" t="s">
        <v>76</v>
      </c>
      <c r="F16" s="29" t="s">
        <v>77</v>
      </c>
      <c r="G16" s="29" t="s">
        <v>47</v>
      </c>
      <c r="H16" s="29" t="s">
        <v>44</v>
      </c>
      <c r="I16" s="29">
        <v>13</v>
      </c>
      <c r="J16" s="30">
        <f>I16*4.1</f>
        <v>53.3</v>
      </c>
      <c r="K16" s="29" t="s">
        <v>78</v>
      </c>
      <c r="L16" s="29" t="s">
        <v>21</v>
      </c>
      <c r="M16" s="31">
        <v>496</v>
      </c>
    </row>
    <row r="17" spans="1:13" ht="47.25">
      <c r="A17" s="4">
        <v>13</v>
      </c>
      <c r="B17" s="27" t="s">
        <v>497</v>
      </c>
      <c r="C17" s="32" t="s">
        <v>34</v>
      </c>
      <c r="D17" s="29" t="s">
        <v>483</v>
      </c>
      <c r="E17" s="29" t="s">
        <v>80</v>
      </c>
      <c r="F17" s="29" t="s">
        <v>81</v>
      </c>
      <c r="G17" s="29" t="s">
        <v>82</v>
      </c>
      <c r="H17" s="29" t="s">
        <v>83</v>
      </c>
      <c r="I17" s="29">
        <v>214</v>
      </c>
      <c r="J17" s="30">
        <f t="shared" si="0"/>
        <v>877.4</v>
      </c>
      <c r="K17" s="29" t="s">
        <v>57</v>
      </c>
      <c r="L17" s="28" t="s">
        <v>21</v>
      </c>
      <c r="M17" s="31">
        <v>2000</v>
      </c>
    </row>
    <row r="18" spans="1:13" ht="31.5">
      <c r="A18" s="4">
        <v>14</v>
      </c>
      <c r="B18" s="27" t="s">
        <v>498</v>
      </c>
      <c r="C18" s="28" t="s">
        <v>34</v>
      </c>
      <c r="D18" s="29" t="s">
        <v>483</v>
      </c>
      <c r="E18" s="29" t="s">
        <v>54</v>
      </c>
      <c r="F18" s="29" t="s">
        <v>85</v>
      </c>
      <c r="G18" s="29" t="s">
        <v>86</v>
      </c>
      <c r="H18" s="29" t="s">
        <v>56</v>
      </c>
      <c r="I18" s="29">
        <v>200</v>
      </c>
      <c r="J18" s="30">
        <f t="shared" si="0"/>
        <v>819.99999999999989</v>
      </c>
      <c r="K18" s="29" t="s">
        <v>57</v>
      </c>
      <c r="L18" s="29" t="s">
        <v>58</v>
      </c>
      <c r="M18" s="31">
        <v>36000</v>
      </c>
    </row>
    <row r="19" spans="1:13" ht="36" customHeight="1">
      <c r="A19" s="4">
        <v>15</v>
      </c>
      <c r="B19" s="27" t="s">
        <v>493</v>
      </c>
      <c r="C19" s="32" t="s">
        <v>34</v>
      </c>
      <c r="D19" s="29" t="s">
        <v>481</v>
      </c>
      <c r="E19" s="29" t="s">
        <v>90</v>
      </c>
      <c r="F19" s="29" t="s">
        <v>91</v>
      </c>
      <c r="G19" s="29" t="s">
        <v>92</v>
      </c>
      <c r="H19" s="29" t="s">
        <v>93</v>
      </c>
      <c r="I19" s="29">
        <v>5730</v>
      </c>
      <c r="J19" s="30">
        <f t="shared" si="0"/>
        <v>23492.999999999996</v>
      </c>
      <c r="K19" s="29" t="s">
        <v>94</v>
      </c>
      <c r="L19" s="29" t="s">
        <v>58</v>
      </c>
      <c r="M19" s="31">
        <v>10189</v>
      </c>
    </row>
    <row r="20" spans="1:13" ht="47.25">
      <c r="A20" s="4">
        <v>16</v>
      </c>
      <c r="B20" s="27" t="s">
        <v>499</v>
      </c>
      <c r="C20" s="32" t="s">
        <v>34</v>
      </c>
      <c r="D20" s="29" t="s">
        <v>481</v>
      </c>
      <c r="E20" s="29" t="s">
        <v>96</v>
      </c>
      <c r="F20" s="29" t="s">
        <v>97</v>
      </c>
      <c r="G20" s="29" t="s">
        <v>98</v>
      </c>
      <c r="H20" s="29" t="s">
        <v>99</v>
      </c>
      <c r="I20" s="29">
        <v>300</v>
      </c>
      <c r="J20" s="29">
        <v>858055</v>
      </c>
      <c r="K20" s="29" t="s">
        <v>100</v>
      </c>
      <c r="L20" s="29" t="s">
        <v>58</v>
      </c>
      <c r="M20" s="31">
        <v>7777</v>
      </c>
    </row>
    <row r="21" spans="1:13" ht="47.25">
      <c r="A21" s="4">
        <v>17</v>
      </c>
      <c r="B21" s="27" t="s">
        <v>500</v>
      </c>
      <c r="C21" s="32" t="s">
        <v>34</v>
      </c>
      <c r="D21" s="29" t="s">
        <v>481</v>
      </c>
      <c r="E21" s="29" t="s">
        <v>101</v>
      </c>
      <c r="F21" s="29" t="s">
        <v>102</v>
      </c>
      <c r="G21" s="29" t="s">
        <v>103</v>
      </c>
      <c r="H21" s="29" t="s">
        <v>104</v>
      </c>
      <c r="I21" s="29">
        <v>8320</v>
      </c>
      <c r="J21" s="29">
        <v>33280</v>
      </c>
      <c r="K21" s="29" t="s">
        <v>105</v>
      </c>
      <c r="L21" s="29" t="s">
        <v>21</v>
      </c>
      <c r="M21" s="31">
        <v>19995.4545454545</v>
      </c>
    </row>
    <row r="22" spans="1:13" ht="47.25">
      <c r="A22" s="4">
        <v>18</v>
      </c>
      <c r="B22" s="27" t="s">
        <v>501</v>
      </c>
      <c r="C22" s="32" t="s">
        <v>34</v>
      </c>
      <c r="D22" s="29" t="s">
        <v>481</v>
      </c>
      <c r="E22" s="29" t="s">
        <v>106</v>
      </c>
      <c r="F22" s="29" t="s">
        <v>107</v>
      </c>
      <c r="G22" s="29" t="s">
        <v>108</v>
      </c>
      <c r="H22" s="29" t="s">
        <v>109</v>
      </c>
      <c r="I22" s="29">
        <v>910</v>
      </c>
      <c r="J22" s="29">
        <v>910</v>
      </c>
      <c r="K22" s="29" t="s">
        <v>57</v>
      </c>
      <c r="L22" s="29" t="s">
        <v>21</v>
      </c>
      <c r="M22" s="31">
        <v>20000</v>
      </c>
    </row>
    <row r="23" spans="1:13" ht="47.25">
      <c r="A23" s="4">
        <v>19</v>
      </c>
      <c r="B23" s="27" t="s">
        <v>502</v>
      </c>
      <c r="C23" s="32" t="s">
        <v>34</v>
      </c>
      <c r="D23" s="29" t="s">
        <v>481</v>
      </c>
      <c r="E23" s="29" t="s">
        <v>116</v>
      </c>
      <c r="F23" s="29" t="s">
        <v>117</v>
      </c>
      <c r="G23" s="29" t="s">
        <v>118</v>
      </c>
      <c r="H23" s="29" t="s">
        <v>119</v>
      </c>
      <c r="I23" s="29">
        <v>800</v>
      </c>
      <c r="J23" s="29">
        <v>800</v>
      </c>
      <c r="K23" s="29" t="s">
        <v>188</v>
      </c>
      <c r="L23" s="29" t="s">
        <v>21</v>
      </c>
      <c r="M23" s="31">
        <v>5160</v>
      </c>
    </row>
    <row r="24" spans="1:13" ht="47.25">
      <c r="A24" s="4">
        <v>20</v>
      </c>
      <c r="B24" s="164" t="s">
        <v>503</v>
      </c>
      <c r="C24" s="37" t="s">
        <v>34</v>
      </c>
      <c r="D24" s="36" t="s">
        <v>481</v>
      </c>
      <c r="E24" s="36" t="s">
        <v>163</v>
      </c>
      <c r="F24" s="36" t="s">
        <v>164</v>
      </c>
      <c r="G24" s="36" t="s">
        <v>165</v>
      </c>
      <c r="H24" s="36" t="s">
        <v>99</v>
      </c>
      <c r="I24" s="36">
        <v>800</v>
      </c>
      <c r="J24" s="36">
        <v>858055</v>
      </c>
      <c r="K24" s="36" t="s">
        <v>100</v>
      </c>
      <c r="L24" s="36" t="s">
        <v>58</v>
      </c>
      <c r="M24" s="165">
        <v>23852</v>
      </c>
    </row>
    <row r="25" spans="1:13" ht="31.5">
      <c r="A25" s="4">
        <v>21</v>
      </c>
      <c r="B25" s="164" t="s">
        <v>504</v>
      </c>
      <c r="C25" s="37" t="s">
        <v>34</v>
      </c>
      <c r="D25" s="36" t="s">
        <v>481</v>
      </c>
      <c r="E25" s="36" t="s">
        <v>125</v>
      </c>
      <c r="F25" s="36" t="s">
        <v>126</v>
      </c>
      <c r="G25" s="36" t="s">
        <v>127</v>
      </c>
      <c r="H25" s="36" t="s">
        <v>128</v>
      </c>
      <c r="I25" s="166">
        <f>M25/100</f>
        <v>2232.6010000000001</v>
      </c>
      <c r="J25" s="166">
        <f>I25*4</f>
        <v>8930.4040000000005</v>
      </c>
      <c r="K25" s="36" t="s">
        <v>129</v>
      </c>
      <c r="L25" s="36" t="s">
        <v>21</v>
      </c>
      <c r="M25" s="165">
        <v>223260.1</v>
      </c>
    </row>
    <row r="26" spans="1:13" ht="47.25">
      <c r="A26" s="4">
        <v>22</v>
      </c>
      <c r="B26" s="164" t="s">
        <v>505</v>
      </c>
      <c r="C26" s="37" t="s">
        <v>34</v>
      </c>
      <c r="D26" s="36" t="s">
        <v>481</v>
      </c>
      <c r="E26" s="36" t="s">
        <v>111</v>
      </c>
      <c r="F26" s="36" t="s">
        <v>189</v>
      </c>
      <c r="G26" s="36" t="s">
        <v>112</v>
      </c>
      <c r="H26" s="36" t="s">
        <v>113</v>
      </c>
      <c r="I26" s="36">
        <v>600</v>
      </c>
      <c r="J26" s="36">
        <v>2400</v>
      </c>
      <c r="K26" s="36" t="s">
        <v>114</v>
      </c>
      <c r="L26" s="36" t="s">
        <v>58</v>
      </c>
      <c r="M26" s="165">
        <v>32463.37</v>
      </c>
    </row>
    <row r="27" spans="1:13" ht="31.5">
      <c r="A27" s="4">
        <v>23</v>
      </c>
      <c r="B27" s="164" t="s">
        <v>507</v>
      </c>
      <c r="C27" s="37" t="s">
        <v>34</v>
      </c>
      <c r="D27" s="36" t="s">
        <v>481</v>
      </c>
      <c r="E27" s="36" t="s">
        <v>120</v>
      </c>
      <c r="F27" s="36" t="s">
        <v>121</v>
      </c>
      <c r="G27" s="36" t="s">
        <v>122</v>
      </c>
      <c r="H27" s="36" t="s">
        <v>56</v>
      </c>
      <c r="I27" s="36">
        <v>3316</v>
      </c>
      <c r="J27" s="36">
        <v>3316</v>
      </c>
      <c r="K27" s="36" t="s">
        <v>123</v>
      </c>
      <c r="L27" s="36" t="s">
        <v>21</v>
      </c>
      <c r="M27" s="165">
        <v>13034.439798762667</v>
      </c>
    </row>
    <row r="28" spans="1:13" ht="31.5">
      <c r="A28" s="4">
        <v>24</v>
      </c>
      <c r="B28" s="36" t="s">
        <v>506</v>
      </c>
      <c r="C28" s="37" t="s">
        <v>34</v>
      </c>
      <c r="D28" s="36" t="s">
        <v>481</v>
      </c>
      <c r="E28" s="36" t="s">
        <v>125</v>
      </c>
      <c r="F28" s="36" t="s">
        <v>130</v>
      </c>
      <c r="G28" s="36" t="s">
        <v>127</v>
      </c>
      <c r="H28" s="36" t="s">
        <v>128</v>
      </c>
      <c r="I28" s="36">
        <v>300</v>
      </c>
      <c r="J28" s="36">
        <v>1200</v>
      </c>
      <c r="K28" s="36" t="s">
        <v>131</v>
      </c>
      <c r="L28" s="36" t="s">
        <v>21</v>
      </c>
      <c r="M28" s="38">
        <v>31327.307200000003</v>
      </c>
    </row>
    <row r="29" spans="1:13" ht="31.5">
      <c r="A29" s="4">
        <v>25</v>
      </c>
      <c r="B29" s="36" t="s">
        <v>508</v>
      </c>
      <c r="C29" s="37" t="s">
        <v>34</v>
      </c>
      <c r="D29" s="36" t="s">
        <v>482</v>
      </c>
      <c r="E29" s="36" t="s">
        <v>133</v>
      </c>
      <c r="F29" s="36" t="s">
        <v>168</v>
      </c>
      <c r="G29" s="36" t="s">
        <v>122</v>
      </c>
      <c r="H29" s="36" t="s">
        <v>135</v>
      </c>
      <c r="I29" s="36">
        <v>6274</v>
      </c>
      <c r="J29" s="36">
        <v>6274</v>
      </c>
      <c r="K29" s="36" t="s">
        <v>123</v>
      </c>
      <c r="L29" s="36" t="s">
        <v>58</v>
      </c>
      <c r="M29" s="38">
        <v>40825</v>
      </c>
    </row>
    <row r="30" spans="1:13" ht="47.25">
      <c r="A30" s="4">
        <v>26</v>
      </c>
      <c r="B30" s="36" t="s">
        <v>510</v>
      </c>
      <c r="C30" s="37" t="s">
        <v>34</v>
      </c>
      <c r="D30" s="36" t="s">
        <v>509</v>
      </c>
      <c r="E30" s="36" t="s">
        <v>167</v>
      </c>
      <c r="F30" s="36" t="s">
        <v>134</v>
      </c>
      <c r="G30" s="36" t="s">
        <v>172</v>
      </c>
      <c r="H30" s="36" t="s">
        <v>20</v>
      </c>
      <c r="I30" s="36">
        <v>26</v>
      </c>
      <c r="J30" s="36">
        <v>110</v>
      </c>
      <c r="K30" s="36" t="s">
        <v>123</v>
      </c>
      <c r="L30" s="36" t="s">
        <v>58</v>
      </c>
      <c r="M30" s="38">
        <v>7800</v>
      </c>
    </row>
    <row r="31" spans="1:13" ht="31.5">
      <c r="A31" s="4">
        <v>27</v>
      </c>
      <c r="B31" s="36" t="s">
        <v>511</v>
      </c>
      <c r="C31" s="37" t="s">
        <v>34</v>
      </c>
      <c r="D31" s="36" t="s">
        <v>483</v>
      </c>
      <c r="E31" s="36" t="s">
        <v>133</v>
      </c>
      <c r="F31" s="36" t="s">
        <v>168</v>
      </c>
      <c r="G31" s="36" t="s">
        <v>122</v>
      </c>
      <c r="H31" s="36" t="s">
        <v>135</v>
      </c>
      <c r="I31" s="36">
        <v>6274</v>
      </c>
      <c r="J31" s="36">
        <v>6274</v>
      </c>
      <c r="K31" s="36" t="s">
        <v>123</v>
      </c>
      <c r="L31" s="36" t="s">
        <v>176</v>
      </c>
      <c r="M31" s="39">
        <v>35111.111111111109</v>
      </c>
    </row>
    <row r="32" spans="1:13" ht="47.25">
      <c r="A32" s="4">
        <v>28</v>
      </c>
      <c r="B32" s="36" t="s">
        <v>512</v>
      </c>
      <c r="C32" s="37" t="s">
        <v>34</v>
      </c>
      <c r="D32" s="36" t="s">
        <v>483</v>
      </c>
      <c r="E32" s="36" t="s">
        <v>173</v>
      </c>
      <c r="F32" s="36" t="s">
        <v>181</v>
      </c>
      <c r="G32" s="36" t="s">
        <v>174</v>
      </c>
      <c r="H32" s="36" t="s">
        <v>175</v>
      </c>
      <c r="I32" s="36">
        <v>200</v>
      </c>
      <c r="J32" s="36">
        <v>840</v>
      </c>
      <c r="K32" s="36" t="s">
        <v>100</v>
      </c>
      <c r="L32" s="36" t="s">
        <v>176</v>
      </c>
      <c r="M32" s="38">
        <v>21597.4</v>
      </c>
    </row>
    <row r="33" spans="1:13" ht="63">
      <c r="A33" s="4">
        <v>29</v>
      </c>
      <c r="B33" s="36" t="s">
        <v>513</v>
      </c>
      <c r="C33" s="37" t="s">
        <v>34</v>
      </c>
      <c r="D33" s="36" t="s">
        <v>483</v>
      </c>
      <c r="E33" s="36" t="s">
        <v>180</v>
      </c>
      <c r="F33" s="36" t="s">
        <v>182</v>
      </c>
      <c r="G33" s="36" t="s">
        <v>183</v>
      </c>
      <c r="H33" s="36" t="s">
        <v>184</v>
      </c>
      <c r="I33" s="36">
        <v>30</v>
      </c>
      <c r="J33" s="36">
        <v>750</v>
      </c>
      <c r="K33" s="36" t="s">
        <v>57</v>
      </c>
      <c r="L33" s="36" t="s">
        <v>176</v>
      </c>
      <c r="M33" s="38">
        <v>28396.296296296296</v>
      </c>
    </row>
    <row r="34" spans="1:13" ht="63">
      <c r="A34" s="4">
        <v>30</v>
      </c>
      <c r="B34" s="36" t="s">
        <v>514</v>
      </c>
      <c r="C34" s="37" t="s">
        <v>34</v>
      </c>
      <c r="D34" s="36" t="s">
        <v>483</v>
      </c>
      <c r="E34" s="36" t="s">
        <v>180</v>
      </c>
      <c r="F34" s="36" t="s">
        <v>186</v>
      </c>
      <c r="G34" s="36" t="s">
        <v>183</v>
      </c>
      <c r="H34" s="36" t="s">
        <v>184</v>
      </c>
      <c r="I34" s="36">
        <v>30</v>
      </c>
      <c r="J34" s="36">
        <v>750</v>
      </c>
      <c r="K34" s="36" t="s">
        <v>185</v>
      </c>
      <c r="L34" s="36" t="s">
        <v>176</v>
      </c>
      <c r="M34" s="38">
        <v>49970.823696498061</v>
      </c>
    </row>
    <row r="35" spans="1:13">
      <c r="C35" s="1" t="s">
        <v>136</v>
      </c>
      <c r="D35" s="1" t="s">
        <v>137</v>
      </c>
      <c r="I35" s="1">
        <f>SUM(I5:I30)</f>
        <v>45063.601000000002</v>
      </c>
      <c r="J35" s="1">
        <f>SUM(J5:J30)</f>
        <v>1821230.5040000002</v>
      </c>
      <c r="M35" s="34">
        <f>SUM(M5:M34)</f>
        <v>682550.99364812265</v>
      </c>
    </row>
    <row r="36" spans="1:13">
      <c r="C36" s="1" t="s">
        <v>19</v>
      </c>
      <c r="D36" s="1" t="s">
        <v>138</v>
      </c>
    </row>
    <row r="37" spans="1:13">
      <c r="C37" s="1" t="s">
        <v>139</v>
      </c>
      <c r="D37" s="1" t="s">
        <v>140</v>
      </c>
    </row>
  </sheetData>
  <autoFilter ref="B4:M4"/>
  <pageMargins left="0.5" right="0.65" top="0.68" bottom="0.69" header="0.5" footer="0.5"/>
  <pageSetup paperSize="5" scale="90" orientation="landscape" verticalDpi="4294967292" r:id="rId1"/>
  <headerFooter>
    <oddFooter>&amp;L004/frm-adm-fnc/22May16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7"/>
  <sheetViews>
    <sheetView zoomScaleNormal="100" zoomScalePageLayoutView="50" workbookViewId="0">
      <selection activeCell="C9" sqref="C9"/>
    </sheetView>
  </sheetViews>
  <sheetFormatPr defaultColWidth="12.5703125" defaultRowHeight="15.75"/>
  <cols>
    <col min="1" max="1" width="3.85546875" style="1" customWidth="1"/>
    <col min="2" max="2" width="12.5703125" style="1"/>
    <col min="3" max="3" width="12.42578125" style="1" customWidth="1"/>
    <col min="4" max="4" width="14.42578125" style="1" customWidth="1"/>
    <col min="5" max="5" width="32.42578125" style="1" customWidth="1"/>
    <col min="6" max="6" width="11.42578125" style="1" customWidth="1"/>
    <col min="7" max="7" width="16.42578125" style="1" customWidth="1"/>
    <col min="8" max="8" width="11.140625" style="1" customWidth="1"/>
    <col min="9" max="10" width="9.140625" style="1" customWidth="1"/>
    <col min="11" max="11" width="17.85546875" style="1" customWidth="1"/>
    <col min="12" max="12" width="12.5703125" style="1"/>
    <col min="13" max="13" width="14.5703125" style="1" customWidth="1"/>
    <col min="14" max="16384" width="12.5703125" style="1"/>
  </cols>
  <sheetData>
    <row r="2" spans="1:13">
      <c r="E2" s="2" t="s">
        <v>0</v>
      </c>
      <c r="J2" s="3"/>
    </row>
    <row r="3" spans="1:13" ht="16.5" thickBot="1"/>
    <row r="4" spans="1:13" ht="36.75" customHeight="1">
      <c r="A4" s="4"/>
      <c r="B4" s="5" t="s">
        <v>1</v>
      </c>
      <c r="C4" s="6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9</v>
      </c>
      <c r="K4" s="7" t="s">
        <v>10</v>
      </c>
      <c r="L4" s="7" t="s">
        <v>11</v>
      </c>
      <c r="M4" s="8" t="s">
        <v>12</v>
      </c>
    </row>
    <row r="5" spans="1:13" ht="47.25" customHeight="1">
      <c r="A5" s="4">
        <v>1</v>
      </c>
      <c r="B5" s="9" t="s">
        <v>13</v>
      </c>
      <c r="C5" s="10" t="s">
        <v>14</v>
      </c>
      <c r="D5" s="10" t="s">
        <v>15</v>
      </c>
      <c r="E5" s="10" t="s">
        <v>16</v>
      </c>
      <c r="F5" s="10" t="s">
        <v>17</v>
      </c>
      <c r="G5" s="10" t="s">
        <v>18</v>
      </c>
      <c r="H5" s="10" t="s">
        <v>19</v>
      </c>
      <c r="I5" s="10">
        <v>7626</v>
      </c>
      <c r="J5" s="10">
        <v>2374</v>
      </c>
      <c r="K5" s="10" t="s">
        <v>20</v>
      </c>
      <c r="L5" s="10" t="s">
        <v>21</v>
      </c>
      <c r="M5" s="11">
        <v>3175</v>
      </c>
    </row>
    <row r="6" spans="1:13" ht="96" customHeight="1">
      <c r="A6" s="4">
        <v>2</v>
      </c>
      <c r="B6" s="9" t="s">
        <v>22</v>
      </c>
      <c r="C6" s="10" t="s">
        <v>14</v>
      </c>
      <c r="D6" s="10" t="s">
        <v>15</v>
      </c>
      <c r="E6" s="12" t="s">
        <v>23</v>
      </c>
      <c r="F6" s="12" t="s">
        <v>24</v>
      </c>
      <c r="G6" s="12" t="s">
        <v>25</v>
      </c>
      <c r="H6" s="12" t="s">
        <v>26</v>
      </c>
      <c r="I6" s="13">
        <v>2456</v>
      </c>
      <c r="J6" s="12" t="s">
        <v>27</v>
      </c>
      <c r="K6" s="10" t="s">
        <v>20</v>
      </c>
      <c r="L6" s="10" t="s">
        <v>21</v>
      </c>
      <c r="M6" s="11">
        <v>3402</v>
      </c>
    </row>
    <row r="7" spans="1:13" ht="80.25" customHeight="1">
      <c r="A7" s="4">
        <v>3</v>
      </c>
      <c r="B7" s="9" t="s">
        <v>28</v>
      </c>
      <c r="C7" s="10" t="s">
        <v>14</v>
      </c>
      <c r="D7" s="10" t="s">
        <v>15</v>
      </c>
      <c r="E7" s="12" t="s">
        <v>29</v>
      </c>
      <c r="F7" s="12" t="s">
        <v>30</v>
      </c>
      <c r="G7" s="12" t="s">
        <v>31</v>
      </c>
      <c r="H7" s="12" t="s">
        <v>19</v>
      </c>
      <c r="I7" s="12">
        <v>70</v>
      </c>
      <c r="J7" s="14">
        <f>I7*4.1</f>
        <v>287</v>
      </c>
      <c r="K7" s="12" t="s">
        <v>32</v>
      </c>
      <c r="L7" s="10" t="s">
        <v>21</v>
      </c>
      <c r="M7" s="15">
        <v>562</v>
      </c>
    </row>
    <row r="8" spans="1:13" ht="51" customHeight="1">
      <c r="A8" s="4">
        <v>4</v>
      </c>
      <c r="B8" s="9" t="s">
        <v>33</v>
      </c>
      <c r="C8" s="10" t="s">
        <v>34</v>
      </c>
      <c r="D8" s="10" t="s">
        <v>35</v>
      </c>
      <c r="E8" s="12" t="s">
        <v>36</v>
      </c>
      <c r="F8" s="16" t="s">
        <v>37</v>
      </c>
      <c r="G8" s="12" t="s">
        <v>38</v>
      </c>
      <c r="H8" s="12" t="s">
        <v>39</v>
      </c>
      <c r="I8" s="12">
        <v>34</v>
      </c>
      <c r="J8" s="12">
        <v>140</v>
      </c>
      <c r="K8" s="12" t="s">
        <v>20</v>
      </c>
      <c r="L8" s="10" t="s">
        <v>21</v>
      </c>
      <c r="M8" s="17">
        <v>372</v>
      </c>
    </row>
    <row r="9" spans="1:13" ht="33.75" customHeight="1">
      <c r="A9" s="4">
        <v>5</v>
      </c>
      <c r="B9" s="9" t="s">
        <v>40</v>
      </c>
      <c r="C9" s="10" t="s">
        <v>34</v>
      </c>
      <c r="D9" s="10" t="s">
        <v>41</v>
      </c>
      <c r="E9" s="12" t="s">
        <v>42</v>
      </c>
      <c r="F9" s="12" t="s">
        <v>43</v>
      </c>
      <c r="G9" s="12" t="s">
        <v>38</v>
      </c>
      <c r="H9" s="12" t="s">
        <v>44</v>
      </c>
      <c r="I9" s="12">
        <v>48</v>
      </c>
      <c r="J9" s="12">
        <v>200</v>
      </c>
      <c r="K9" s="12" t="s">
        <v>20</v>
      </c>
      <c r="L9" s="10" t="s">
        <v>21</v>
      </c>
      <c r="M9" s="15">
        <v>968</v>
      </c>
    </row>
    <row r="10" spans="1:13" ht="34.5" customHeight="1">
      <c r="A10" s="4">
        <v>6</v>
      </c>
      <c r="B10" s="18" t="s">
        <v>45</v>
      </c>
      <c r="C10" s="19" t="s">
        <v>34</v>
      </c>
      <c r="D10" s="19" t="s">
        <v>41</v>
      </c>
      <c r="E10" s="20" t="s">
        <v>42</v>
      </c>
      <c r="F10" s="20" t="s">
        <v>46</v>
      </c>
      <c r="G10" s="20" t="s">
        <v>47</v>
      </c>
      <c r="H10" s="20" t="s">
        <v>44</v>
      </c>
      <c r="I10" s="20">
        <v>133</v>
      </c>
      <c r="J10" s="21">
        <f>I10*4.1</f>
        <v>545.29999999999995</v>
      </c>
      <c r="K10" s="20" t="s">
        <v>48</v>
      </c>
      <c r="L10" s="19" t="s">
        <v>21</v>
      </c>
      <c r="M10" s="22">
        <v>2865</v>
      </c>
    </row>
    <row r="11" spans="1:13" ht="34.5" customHeight="1">
      <c r="A11" s="4">
        <v>7</v>
      </c>
      <c r="B11" s="18" t="s">
        <v>49</v>
      </c>
      <c r="C11" s="19" t="s">
        <v>34</v>
      </c>
      <c r="D11" s="19" t="s">
        <v>41</v>
      </c>
      <c r="E11" s="20" t="s">
        <v>50</v>
      </c>
      <c r="F11" s="20" t="s">
        <v>51</v>
      </c>
      <c r="G11" s="20" t="s">
        <v>47</v>
      </c>
      <c r="H11" s="20" t="s">
        <v>44</v>
      </c>
      <c r="I11" s="20">
        <v>81</v>
      </c>
      <c r="J11" s="21">
        <f t="shared" ref="J11:J19" si="0">I11*4.1</f>
        <v>332.09999999999997</v>
      </c>
      <c r="K11" s="20" t="s">
        <v>48</v>
      </c>
      <c r="L11" s="19" t="s">
        <v>21</v>
      </c>
      <c r="M11" s="22">
        <v>2289</v>
      </c>
    </row>
    <row r="12" spans="1:13" ht="47.25">
      <c r="A12" s="4">
        <v>8</v>
      </c>
      <c r="B12" s="18" t="s">
        <v>52</v>
      </c>
      <c r="C12" s="19" t="s">
        <v>34</v>
      </c>
      <c r="D12" s="20" t="s">
        <v>53</v>
      </c>
      <c r="E12" s="20" t="s">
        <v>54</v>
      </c>
      <c r="F12" s="20" t="s">
        <v>55</v>
      </c>
      <c r="G12" s="20" t="s">
        <v>47</v>
      </c>
      <c r="H12" s="20" t="s">
        <v>56</v>
      </c>
      <c r="I12" s="20">
        <v>100</v>
      </c>
      <c r="J12" s="21">
        <f t="shared" si="0"/>
        <v>409.99999999999994</v>
      </c>
      <c r="K12" s="20" t="s">
        <v>57</v>
      </c>
      <c r="L12" s="19" t="s">
        <v>58</v>
      </c>
      <c r="M12" s="23">
        <v>18000</v>
      </c>
    </row>
    <row r="13" spans="1:13" ht="78.75">
      <c r="A13" s="4">
        <v>9</v>
      </c>
      <c r="B13" s="18" t="s">
        <v>59</v>
      </c>
      <c r="C13" s="24" t="s">
        <v>60</v>
      </c>
      <c r="D13" s="20" t="s">
        <v>61</v>
      </c>
      <c r="E13" s="20" t="s">
        <v>62</v>
      </c>
      <c r="F13" s="20" t="s">
        <v>63</v>
      </c>
      <c r="G13" s="20" t="s">
        <v>64</v>
      </c>
      <c r="H13" s="20" t="s">
        <v>65</v>
      </c>
      <c r="I13" s="20">
        <v>1000</v>
      </c>
      <c r="J13" s="21">
        <f t="shared" si="0"/>
        <v>4100</v>
      </c>
      <c r="K13" s="20" t="s">
        <v>66</v>
      </c>
      <c r="L13" s="19" t="s">
        <v>21</v>
      </c>
      <c r="M13" s="25">
        <v>8123.6909999999998</v>
      </c>
    </row>
    <row r="14" spans="1:13" ht="94.5">
      <c r="A14" s="4">
        <v>10</v>
      </c>
      <c r="B14" s="18" t="s">
        <v>67</v>
      </c>
      <c r="C14" s="24" t="s">
        <v>60</v>
      </c>
      <c r="D14" s="20" t="s">
        <v>61</v>
      </c>
      <c r="E14" s="20" t="s">
        <v>68</v>
      </c>
      <c r="F14" s="20" t="s">
        <v>69</v>
      </c>
      <c r="G14" s="20" t="s">
        <v>70</v>
      </c>
      <c r="H14" s="20" t="s">
        <v>65</v>
      </c>
      <c r="I14" s="20">
        <v>960</v>
      </c>
      <c r="J14" s="21">
        <f t="shared" si="0"/>
        <v>3935.9999999999995</v>
      </c>
      <c r="K14" s="20" t="s">
        <v>71</v>
      </c>
      <c r="L14" s="19" t="s">
        <v>21</v>
      </c>
      <c r="M14" s="25">
        <v>6626</v>
      </c>
    </row>
    <row r="15" spans="1:13" ht="47.25">
      <c r="A15" s="4">
        <v>11</v>
      </c>
      <c r="B15" s="18" t="s">
        <v>72</v>
      </c>
      <c r="C15" s="19" t="s">
        <v>34</v>
      </c>
      <c r="D15" s="20" t="s">
        <v>53</v>
      </c>
      <c r="E15" s="20" t="s">
        <v>73</v>
      </c>
      <c r="F15" s="26">
        <v>41791</v>
      </c>
      <c r="G15" s="20" t="s">
        <v>74</v>
      </c>
      <c r="H15" s="20" t="s">
        <v>56</v>
      </c>
      <c r="I15" s="20">
        <v>2520</v>
      </c>
      <c r="J15" s="21">
        <f t="shared" si="0"/>
        <v>10332</v>
      </c>
      <c r="K15" s="20" t="s">
        <v>57</v>
      </c>
      <c r="L15" s="19" t="s">
        <v>21</v>
      </c>
      <c r="M15" s="25">
        <v>26913</v>
      </c>
    </row>
    <row r="16" spans="1:13" ht="35.25" customHeight="1">
      <c r="A16" s="4">
        <v>12</v>
      </c>
      <c r="B16" s="27" t="s">
        <v>75</v>
      </c>
      <c r="C16" s="28" t="s">
        <v>34</v>
      </c>
      <c r="D16" s="28" t="s">
        <v>41</v>
      </c>
      <c r="E16" s="29" t="s">
        <v>76</v>
      </c>
      <c r="F16" s="29" t="s">
        <v>77</v>
      </c>
      <c r="G16" s="29" t="s">
        <v>47</v>
      </c>
      <c r="H16" s="29" t="s">
        <v>44</v>
      </c>
      <c r="I16" s="29">
        <v>13</v>
      </c>
      <c r="J16" s="30">
        <f>I16*4.1</f>
        <v>53.3</v>
      </c>
      <c r="K16" s="29" t="s">
        <v>78</v>
      </c>
      <c r="L16" s="29" t="s">
        <v>21</v>
      </c>
      <c r="M16" s="31">
        <v>496</v>
      </c>
    </row>
    <row r="17" spans="1:13" ht="63">
      <c r="A17" s="4">
        <v>13</v>
      </c>
      <c r="B17" s="27" t="s">
        <v>79</v>
      </c>
      <c r="C17" s="32" t="s">
        <v>60</v>
      </c>
      <c r="D17" s="29" t="s">
        <v>15</v>
      </c>
      <c r="E17" s="29" t="s">
        <v>80</v>
      </c>
      <c r="F17" s="29" t="s">
        <v>81</v>
      </c>
      <c r="G17" s="29" t="s">
        <v>82</v>
      </c>
      <c r="H17" s="29" t="s">
        <v>83</v>
      </c>
      <c r="I17" s="29">
        <v>214</v>
      </c>
      <c r="J17" s="30">
        <f t="shared" si="0"/>
        <v>877.4</v>
      </c>
      <c r="K17" s="29" t="s">
        <v>57</v>
      </c>
      <c r="L17" s="28" t="s">
        <v>21</v>
      </c>
      <c r="M17" s="31">
        <v>2000</v>
      </c>
    </row>
    <row r="18" spans="1:13" ht="47.25">
      <c r="A18" s="4">
        <v>14</v>
      </c>
      <c r="B18" s="27" t="s">
        <v>84</v>
      </c>
      <c r="C18" s="28" t="s">
        <v>34</v>
      </c>
      <c r="D18" s="29" t="s">
        <v>53</v>
      </c>
      <c r="E18" s="29" t="s">
        <v>54</v>
      </c>
      <c r="F18" s="29" t="s">
        <v>85</v>
      </c>
      <c r="G18" s="29" t="s">
        <v>86</v>
      </c>
      <c r="H18" s="29" t="s">
        <v>56</v>
      </c>
      <c r="I18" s="29">
        <v>200</v>
      </c>
      <c r="J18" s="30">
        <f t="shared" si="0"/>
        <v>819.99999999999989</v>
      </c>
      <c r="K18" s="29" t="s">
        <v>57</v>
      </c>
      <c r="L18" s="29" t="s">
        <v>58</v>
      </c>
      <c r="M18" s="31">
        <v>36000</v>
      </c>
    </row>
    <row r="19" spans="1:13" ht="36" customHeight="1">
      <c r="A19" s="4">
        <v>15</v>
      </c>
      <c r="B19" s="27" t="s">
        <v>87</v>
      </c>
      <c r="C19" s="32" t="s">
        <v>88</v>
      </c>
      <c r="D19" s="29" t="s">
        <v>89</v>
      </c>
      <c r="E19" s="29" t="s">
        <v>90</v>
      </c>
      <c r="F19" s="29" t="s">
        <v>91</v>
      </c>
      <c r="G19" s="29" t="s">
        <v>92</v>
      </c>
      <c r="H19" s="29" t="s">
        <v>93</v>
      </c>
      <c r="I19" s="29">
        <v>5730</v>
      </c>
      <c r="J19" s="30">
        <f t="shared" si="0"/>
        <v>23492.999999999996</v>
      </c>
      <c r="K19" s="29" t="s">
        <v>94</v>
      </c>
      <c r="L19" s="29" t="s">
        <v>58</v>
      </c>
      <c r="M19" s="31">
        <v>10189</v>
      </c>
    </row>
    <row r="20" spans="1:13" ht="63">
      <c r="A20" s="4">
        <v>16</v>
      </c>
      <c r="B20" s="27" t="s">
        <v>95</v>
      </c>
      <c r="C20" s="32" t="s">
        <v>60</v>
      </c>
      <c r="D20" s="29" t="s">
        <v>15</v>
      </c>
      <c r="E20" s="29" t="s">
        <v>96</v>
      </c>
      <c r="F20" s="29" t="s">
        <v>97</v>
      </c>
      <c r="G20" s="29" t="s">
        <v>98</v>
      </c>
      <c r="H20" s="29" t="s">
        <v>99</v>
      </c>
      <c r="I20" s="29">
        <v>300</v>
      </c>
      <c r="J20" s="29">
        <v>858055</v>
      </c>
      <c r="K20" s="29" t="s">
        <v>100</v>
      </c>
      <c r="L20" s="29" t="s">
        <v>58</v>
      </c>
      <c r="M20" s="31">
        <v>7777</v>
      </c>
    </row>
    <row r="21" spans="1:13" ht="47.25">
      <c r="A21" s="4">
        <v>17</v>
      </c>
      <c r="B21" s="27" t="s">
        <v>191</v>
      </c>
      <c r="C21" s="32" t="s">
        <v>34</v>
      </c>
      <c r="D21" s="29" t="s">
        <v>35</v>
      </c>
      <c r="E21" s="29" t="s">
        <v>101</v>
      </c>
      <c r="F21" s="29" t="s">
        <v>102</v>
      </c>
      <c r="G21" s="29" t="s">
        <v>103</v>
      </c>
      <c r="H21" s="29" t="s">
        <v>104</v>
      </c>
      <c r="I21" s="29">
        <v>8320</v>
      </c>
      <c r="J21" s="29">
        <v>33280</v>
      </c>
      <c r="K21" s="29" t="s">
        <v>105</v>
      </c>
      <c r="L21" s="29" t="s">
        <v>21</v>
      </c>
      <c r="M21" s="31">
        <v>19995.4545454545</v>
      </c>
    </row>
    <row r="22" spans="1:13" ht="63">
      <c r="A22" s="4">
        <v>18</v>
      </c>
      <c r="B22" s="27" t="s">
        <v>192</v>
      </c>
      <c r="C22" s="32" t="s">
        <v>60</v>
      </c>
      <c r="D22" s="29" t="s">
        <v>15</v>
      </c>
      <c r="E22" s="29" t="s">
        <v>106</v>
      </c>
      <c r="F22" s="29" t="s">
        <v>107</v>
      </c>
      <c r="G22" s="29" t="s">
        <v>108</v>
      </c>
      <c r="H22" s="29" t="s">
        <v>109</v>
      </c>
      <c r="I22" s="29">
        <v>910</v>
      </c>
      <c r="J22" s="29">
        <v>910</v>
      </c>
      <c r="K22" s="29" t="s">
        <v>57</v>
      </c>
      <c r="L22" s="29" t="s">
        <v>21</v>
      </c>
      <c r="M22" s="31">
        <v>20000</v>
      </c>
    </row>
    <row r="23" spans="1:13" ht="63">
      <c r="A23" s="4">
        <v>19</v>
      </c>
      <c r="B23" s="27" t="s">
        <v>110</v>
      </c>
      <c r="C23" s="32" t="s">
        <v>60</v>
      </c>
      <c r="D23" s="29" t="s">
        <v>15</v>
      </c>
      <c r="E23" s="29" t="s">
        <v>116</v>
      </c>
      <c r="F23" s="29" t="s">
        <v>117</v>
      </c>
      <c r="G23" s="29" t="s">
        <v>118</v>
      </c>
      <c r="H23" s="29" t="s">
        <v>119</v>
      </c>
      <c r="I23" s="29">
        <v>800</v>
      </c>
      <c r="J23" s="29">
        <v>800</v>
      </c>
      <c r="K23" s="29" t="s">
        <v>188</v>
      </c>
      <c r="L23" s="29" t="s">
        <v>21</v>
      </c>
      <c r="M23" s="31">
        <v>5160</v>
      </c>
    </row>
    <row r="24" spans="1:13" ht="63">
      <c r="A24" s="4">
        <v>20</v>
      </c>
      <c r="B24" s="27" t="s">
        <v>115</v>
      </c>
      <c r="C24" s="32" t="s">
        <v>60</v>
      </c>
      <c r="D24" s="29" t="s">
        <v>15</v>
      </c>
      <c r="E24" s="29" t="s">
        <v>163</v>
      </c>
      <c r="F24" s="29" t="s">
        <v>164</v>
      </c>
      <c r="G24" s="29" t="s">
        <v>165</v>
      </c>
      <c r="H24" s="29" t="s">
        <v>99</v>
      </c>
      <c r="I24" s="29">
        <v>800</v>
      </c>
      <c r="J24" s="29">
        <v>858055</v>
      </c>
      <c r="K24" s="29" t="s">
        <v>100</v>
      </c>
      <c r="L24" s="29" t="s">
        <v>58</v>
      </c>
      <c r="M24" s="31">
        <v>23852</v>
      </c>
    </row>
    <row r="25" spans="1:13" ht="63">
      <c r="A25" s="4">
        <v>21</v>
      </c>
      <c r="B25" s="27" t="s">
        <v>162</v>
      </c>
      <c r="C25" s="32" t="s">
        <v>60</v>
      </c>
      <c r="D25" s="29" t="s">
        <v>15</v>
      </c>
      <c r="E25" s="29" t="s">
        <v>125</v>
      </c>
      <c r="F25" s="29" t="s">
        <v>126</v>
      </c>
      <c r="G25" s="29" t="s">
        <v>127</v>
      </c>
      <c r="H25" s="29" t="s">
        <v>128</v>
      </c>
      <c r="I25" s="33">
        <f>M25/100</f>
        <v>2232.6010000000001</v>
      </c>
      <c r="J25" s="33">
        <f>I25*4</f>
        <v>8930.4040000000005</v>
      </c>
      <c r="K25" s="29" t="s">
        <v>129</v>
      </c>
      <c r="L25" s="29" t="s">
        <v>21</v>
      </c>
      <c r="M25" s="31">
        <v>223260.1</v>
      </c>
    </row>
    <row r="26" spans="1:13" ht="63">
      <c r="A26" s="4">
        <v>22</v>
      </c>
      <c r="B26" s="27" t="s">
        <v>124</v>
      </c>
      <c r="C26" s="32" t="s">
        <v>60</v>
      </c>
      <c r="D26" s="29" t="s">
        <v>61</v>
      </c>
      <c r="E26" s="29" t="s">
        <v>111</v>
      </c>
      <c r="F26" s="29" t="s">
        <v>189</v>
      </c>
      <c r="G26" s="29" t="s">
        <v>112</v>
      </c>
      <c r="H26" s="29" t="s">
        <v>113</v>
      </c>
      <c r="I26" s="29">
        <v>600</v>
      </c>
      <c r="J26" s="29">
        <v>2400</v>
      </c>
      <c r="K26" s="29" t="s">
        <v>114</v>
      </c>
      <c r="L26" s="29" t="s">
        <v>58</v>
      </c>
      <c r="M26" s="31">
        <v>32463.37</v>
      </c>
    </row>
    <row r="27" spans="1:13" ht="47.25">
      <c r="A27" s="4">
        <v>23</v>
      </c>
      <c r="B27" s="27" t="s">
        <v>169</v>
      </c>
      <c r="C27" s="32" t="s">
        <v>34</v>
      </c>
      <c r="D27" s="29" t="s">
        <v>53</v>
      </c>
      <c r="E27" s="29" t="s">
        <v>120</v>
      </c>
      <c r="F27" s="29" t="s">
        <v>121</v>
      </c>
      <c r="G27" s="29" t="s">
        <v>122</v>
      </c>
      <c r="H27" s="29" t="s">
        <v>56</v>
      </c>
      <c r="I27" s="29">
        <v>3316</v>
      </c>
      <c r="J27" s="29">
        <v>3316</v>
      </c>
      <c r="K27" s="29" t="s">
        <v>123</v>
      </c>
      <c r="L27" s="29" t="s">
        <v>21</v>
      </c>
      <c r="M27" s="31">
        <v>13034.439798762667</v>
      </c>
    </row>
    <row r="28" spans="1:13" ht="63">
      <c r="A28" s="4">
        <v>24</v>
      </c>
      <c r="B28" s="29" t="s">
        <v>132</v>
      </c>
      <c r="C28" s="32" t="s">
        <v>60</v>
      </c>
      <c r="D28" s="29" t="s">
        <v>15</v>
      </c>
      <c r="E28" s="29" t="s">
        <v>125</v>
      </c>
      <c r="F28" s="29" t="s">
        <v>130</v>
      </c>
      <c r="G28" s="29" t="s">
        <v>127</v>
      </c>
      <c r="H28" s="29" t="s">
        <v>128</v>
      </c>
      <c r="I28" s="29">
        <v>300</v>
      </c>
      <c r="J28" s="29">
        <v>1200</v>
      </c>
      <c r="K28" s="29" t="s">
        <v>131</v>
      </c>
      <c r="L28" s="29" t="s">
        <v>21</v>
      </c>
      <c r="M28" s="35">
        <v>31327.307200000003</v>
      </c>
    </row>
    <row r="29" spans="1:13" ht="63">
      <c r="A29" s="4">
        <v>25</v>
      </c>
      <c r="B29" s="29" t="s">
        <v>170</v>
      </c>
      <c r="C29" s="32" t="s">
        <v>60</v>
      </c>
      <c r="D29" s="29" t="s">
        <v>15</v>
      </c>
      <c r="E29" s="29" t="s">
        <v>133</v>
      </c>
      <c r="F29" s="29" t="s">
        <v>168</v>
      </c>
      <c r="G29" s="29" t="s">
        <v>122</v>
      </c>
      <c r="H29" s="29" t="s">
        <v>135</v>
      </c>
      <c r="I29" s="29">
        <v>6274</v>
      </c>
      <c r="J29" s="29">
        <v>6274</v>
      </c>
      <c r="K29" s="29" t="s">
        <v>123</v>
      </c>
      <c r="L29" s="29" t="s">
        <v>58</v>
      </c>
      <c r="M29" s="35">
        <v>40825</v>
      </c>
    </row>
    <row r="30" spans="1:13" ht="31.5">
      <c r="A30" s="4">
        <v>26</v>
      </c>
      <c r="B30" s="29" t="s">
        <v>171</v>
      </c>
      <c r="C30" s="32" t="s">
        <v>166</v>
      </c>
      <c r="D30" s="29" t="s">
        <v>167</v>
      </c>
      <c r="E30" s="29" t="s">
        <v>167</v>
      </c>
      <c r="F30" s="29" t="s">
        <v>134</v>
      </c>
      <c r="G30" s="29" t="s">
        <v>172</v>
      </c>
      <c r="H30" s="29" t="s">
        <v>20</v>
      </c>
      <c r="I30" s="29">
        <v>26</v>
      </c>
      <c r="J30" s="29">
        <v>110</v>
      </c>
      <c r="K30" s="29" t="s">
        <v>123</v>
      </c>
      <c r="L30" s="29" t="s">
        <v>58</v>
      </c>
      <c r="M30" s="35">
        <v>7800</v>
      </c>
    </row>
    <row r="31" spans="1:13" ht="63">
      <c r="A31" s="4">
        <v>27</v>
      </c>
      <c r="B31" s="36" t="s">
        <v>177</v>
      </c>
      <c r="C31" s="37" t="s">
        <v>60</v>
      </c>
      <c r="D31" s="36" t="s">
        <v>15</v>
      </c>
      <c r="E31" s="36" t="s">
        <v>133</v>
      </c>
      <c r="F31" s="36" t="s">
        <v>168</v>
      </c>
      <c r="G31" s="36" t="s">
        <v>122</v>
      </c>
      <c r="H31" s="36" t="s">
        <v>135</v>
      </c>
      <c r="I31" s="36">
        <v>6274</v>
      </c>
      <c r="J31" s="36">
        <v>6274</v>
      </c>
      <c r="K31" s="36" t="s">
        <v>123</v>
      </c>
      <c r="L31" s="36" t="s">
        <v>176</v>
      </c>
      <c r="M31" s="39">
        <v>35111.111111111109</v>
      </c>
    </row>
    <row r="32" spans="1:13" ht="47.25">
      <c r="A32" s="4">
        <v>28</v>
      </c>
      <c r="B32" s="36" t="s">
        <v>178</v>
      </c>
      <c r="C32" s="37" t="s">
        <v>34</v>
      </c>
      <c r="D32" s="36" t="s">
        <v>53</v>
      </c>
      <c r="E32" s="36" t="s">
        <v>173</v>
      </c>
      <c r="F32" s="36" t="s">
        <v>181</v>
      </c>
      <c r="G32" s="36" t="s">
        <v>174</v>
      </c>
      <c r="H32" s="36" t="s">
        <v>175</v>
      </c>
      <c r="I32" s="36">
        <v>200</v>
      </c>
      <c r="J32" s="36">
        <v>840</v>
      </c>
      <c r="K32" s="36" t="s">
        <v>100</v>
      </c>
      <c r="L32" s="36" t="s">
        <v>176</v>
      </c>
      <c r="M32" s="38">
        <v>21597.4</v>
      </c>
    </row>
    <row r="33" spans="1:13" ht="63">
      <c r="A33" s="4">
        <v>29</v>
      </c>
      <c r="B33" s="36" t="s">
        <v>179</v>
      </c>
      <c r="C33" s="37" t="s">
        <v>60</v>
      </c>
      <c r="D33" s="36" t="s">
        <v>15</v>
      </c>
      <c r="E33" s="36" t="s">
        <v>180</v>
      </c>
      <c r="F33" s="36" t="s">
        <v>182</v>
      </c>
      <c r="G33" s="36" t="s">
        <v>183</v>
      </c>
      <c r="H33" s="36" t="s">
        <v>184</v>
      </c>
      <c r="I33" s="36">
        <v>30</v>
      </c>
      <c r="J33" s="36">
        <v>750</v>
      </c>
      <c r="K33" s="36" t="s">
        <v>57</v>
      </c>
      <c r="L33" s="36" t="s">
        <v>176</v>
      </c>
      <c r="M33" s="38">
        <v>28396.296296296296</v>
      </c>
    </row>
    <row r="34" spans="1:13" ht="63">
      <c r="A34" s="4">
        <v>30</v>
      </c>
      <c r="B34" s="36" t="s">
        <v>187</v>
      </c>
      <c r="C34" s="37" t="s">
        <v>60</v>
      </c>
      <c r="D34" s="36" t="s">
        <v>15</v>
      </c>
      <c r="E34" s="36" t="s">
        <v>180</v>
      </c>
      <c r="F34" s="36" t="s">
        <v>186</v>
      </c>
      <c r="G34" s="36" t="s">
        <v>183</v>
      </c>
      <c r="H34" s="36" t="s">
        <v>184</v>
      </c>
      <c r="I34" s="36">
        <v>30</v>
      </c>
      <c r="J34" s="36">
        <v>750</v>
      </c>
      <c r="K34" s="36" t="s">
        <v>185</v>
      </c>
      <c r="L34" s="36" t="s">
        <v>176</v>
      </c>
      <c r="M34" s="38">
        <v>49970.823696498061</v>
      </c>
    </row>
    <row r="35" spans="1:13">
      <c r="C35" s="1" t="s">
        <v>136</v>
      </c>
      <c r="D35" s="1" t="s">
        <v>137</v>
      </c>
      <c r="I35" s="1">
        <f>SUM(I5:I30)</f>
        <v>45063.601000000002</v>
      </c>
      <c r="J35" s="1">
        <f>SUM(J5:J30)</f>
        <v>1821230.5040000002</v>
      </c>
      <c r="M35" s="34">
        <f>SUM(M5:M34)</f>
        <v>682550.99364812265</v>
      </c>
    </row>
    <row r="36" spans="1:13">
      <c r="C36" s="1" t="s">
        <v>19</v>
      </c>
      <c r="D36" s="1" t="s">
        <v>138</v>
      </c>
    </row>
    <row r="37" spans="1:13">
      <c r="C37" s="1" t="s">
        <v>139</v>
      </c>
      <c r="D37" s="1" t="s">
        <v>140</v>
      </c>
    </row>
  </sheetData>
  <autoFilter ref="B4:M4"/>
  <pageMargins left="0.5" right="0.65" top="0.68" bottom="0.69" header="0.5" footer="0.5"/>
  <pageSetup paperSize="5" scale="90" orientation="landscape" verticalDpi="4294967292" r:id="rId1"/>
  <headerFooter>
    <oddFooter>&amp;L004/frm-adm-fnc/22May16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7"/>
  <sheetViews>
    <sheetView workbookViewId="0">
      <selection activeCell="W14" sqref="W14"/>
    </sheetView>
  </sheetViews>
  <sheetFormatPr defaultRowHeight="15"/>
  <cols>
    <col min="1" max="1" width="7.140625" customWidth="1"/>
    <col min="2" max="2" width="24.7109375" customWidth="1"/>
    <col min="3" max="5" width="10.5703125" bestFit="1" customWidth="1"/>
    <col min="6" max="7" width="10.7109375" bestFit="1" customWidth="1"/>
    <col min="8" max="8" width="11.7109375" bestFit="1" customWidth="1"/>
    <col min="9" max="10" width="12" customWidth="1"/>
  </cols>
  <sheetData>
    <row r="2" spans="2:10" ht="33.75" customHeight="1">
      <c r="B2" s="41"/>
      <c r="C2" s="41" t="s">
        <v>141</v>
      </c>
      <c r="D2" s="41" t="s">
        <v>142</v>
      </c>
      <c r="E2" s="41" t="s">
        <v>143</v>
      </c>
      <c r="F2" s="41" t="s">
        <v>144</v>
      </c>
      <c r="G2" s="41" t="s">
        <v>145</v>
      </c>
      <c r="H2" s="41" t="s">
        <v>146</v>
      </c>
      <c r="I2" s="41" t="s">
        <v>147</v>
      </c>
      <c r="J2" s="42" t="s">
        <v>148</v>
      </c>
    </row>
    <row r="3" spans="2:10" ht="15.75">
      <c r="B3" s="41" t="s">
        <v>154</v>
      </c>
      <c r="C3" s="40"/>
      <c r="D3" s="40"/>
      <c r="E3" s="40"/>
      <c r="F3" s="40">
        <v>14749.69</v>
      </c>
      <c r="G3" s="40"/>
      <c r="H3" s="43">
        <v>32463.37</v>
      </c>
      <c r="I3" s="43">
        <v>0</v>
      </c>
      <c r="J3" s="40"/>
    </row>
    <row r="4" spans="2:10" ht="15.75">
      <c r="B4" s="41" t="s">
        <v>155</v>
      </c>
      <c r="C4" s="40">
        <v>7139</v>
      </c>
      <c r="D4" s="40"/>
      <c r="E4" s="40"/>
      <c r="F4" s="40"/>
      <c r="G4" s="40">
        <v>9777</v>
      </c>
      <c r="H4" s="40">
        <v>252272.1</v>
      </c>
      <c r="I4" s="43">
        <v>77312.31</v>
      </c>
      <c r="J4" s="40">
        <v>113478.23</v>
      </c>
    </row>
    <row r="5" spans="2:10" ht="15.75">
      <c r="B5" s="41" t="s">
        <v>156</v>
      </c>
      <c r="C5" s="40"/>
      <c r="D5" s="40"/>
      <c r="E5" s="40"/>
      <c r="F5" s="40">
        <v>44913</v>
      </c>
      <c r="G5" s="40">
        <v>36000</v>
      </c>
      <c r="H5" s="40"/>
      <c r="I5" s="43">
        <v>13034.439798762667</v>
      </c>
      <c r="J5" s="43">
        <v>21597.4</v>
      </c>
    </row>
    <row r="6" spans="2:10">
      <c r="B6" s="41" t="s">
        <v>157</v>
      </c>
      <c r="C6" s="40">
        <v>372</v>
      </c>
      <c r="D6" s="40"/>
      <c r="E6" s="40"/>
      <c r="F6" s="40"/>
      <c r="G6" s="40"/>
      <c r="H6" s="40">
        <v>19995.4545454545</v>
      </c>
      <c r="I6" s="40"/>
      <c r="J6" s="40"/>
    </row>
    <row r="7" spans="2:10">
      <c r="B7" s="41" t="s">
        <v>158</v>
      </c>
      <c r="C7" s="40">
        <v>0</v>
      </c>
      <c r="D7" s="40">
        <v>962</v>
      </c>
      <c r="E7" s="40">
        <v>2865</v>
      </c>
      <c r="F7" s="40">
        <v>2289</v>
      </c>
      <c r="G7" s="40">
        <v>496</v>
      </c>
      <c r="H7" s="40"/>
      <c r="I7" s="40"/>
      <c r="J7" s="40"/>
    </row>
    <row r="8" spans="2:10">
      <c r="B8" s="41" t="s">
        <v>160</v>
      </c>
      <c r="C8" s="40"/>
      <c r="D8" s="40"/>
      <c r="E8" s="40"/>
      <c r="F8" s="40"/>
      <c r="G8" s="40">
        <v>10189</v>
      </c>
      <c r="H8" s="40"/>
      <c r="I8" s="40"/>
      <c r="J8" s="40"/>
    </row>
    <row r="9" spans="2:10" ht="15.75">
      <c r="B9" s="41" t="s">
        <v>161</v>
      </c>
      <c r="C9" s="40"/>
      <c r="D9" s="40"/>
      <c r="E9" s="40"/>
      <c r="F9" s="40"/>
      <c r="G9" s="40"/>
      <c r="H9" s="40"/>
      <c r="I9" s="43">
        <v>7800</v>
      </c>
      <c r="J9" s="40"/>
    </row>
    <row r="10" spans="2:10">
      <c r="B10" s="41" t="s">
        <v>159</v>
      </c>
      <c r="C10" s="40">
        <f>SUM(C3:C9)</f>
        <v>7511</v>
      </c>
      <c r="D10" s="40">
        <f t="shared" ref="D10:J10" si="0">SUM(D3:D9)</f>
        <v>962</v>
      </c>
      <c r="E10" s="40">
        <f t="shared" si="0"/>
        <v>2865</v>
      </c>
      <c r="F10" s="40">
        <f t="shared" si="0"/>
        <v>61951.69</v>
      </c>
      <c r="G10" s="40">
        <f t="shared" si="0"/>
        <v>56462</v>
      </c>
      <c r="H10" s="40">
        <f t="shared" si="0"/>
        <v>304730.92454545456</v>
      </c>
      <c r="I10" s="40">
        <f t="shared" si="0"/>
        <v>98146.74979876267</v>
      </c>
      <c r="J10" s="40">
        <f t="shared" si="0"/>
        <v>135075.63</v>
      </c>
    </row>
    <row r="11" spans="2:10" ht="30">
      <c r="B11" s="44" t="s">
        <v>190</v>
      </c>
      <c r="C11" s="45">
        <v>18000</v>
      </c>
      <c r="D11" s="45">
        <v>18000</v>
      </c>
      <c r="E11" s="45">
        <v>12000</v>
      </c>
      <c r="F11" s="45">
        <v>14400</v>
      </c>
      <c r="G11" s="45">
        <v>46500</v>
      </c>
      <c r="H11" s="45">
        <v>168000</v>
      </c>
      <c r="I11" s="45">
        <v>129230</v>
      </c>
      <c r="J11" s="45">
        <v>111111</v>
      </c>
    </row>
    <row r="13" spans="2:10">
      <c r="B13" t="s">
        <v>149</v>
      </c>
    </row>
    <row r="14" spans="2:10">
      <c r="B14" t="s">
        <v>150</v>
      </c>
    </row>
    <row r="15" spans="2:10">
      <c r="B15" t="s">
        <v>151</v>
      </c>
    </row>
    <row r="16" spans="2:10">
      <c r="B16" t="s">
        <v>152</v>
      </c>
    </row>
    <row r="17" spans="2:2">
      <c r="B17" t="s">
        <v>153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opLeftCell="A46" workbookViewId="0">
      <selection activeCell="D49" sqref="D49"/>
    </sheetView>
  </sheetViews>
  <sheetFormatPr defaultRowHeight="15"/>
  <cols>
    <col min="3" max="3" width="25.140625" customWidth="1"/>
    <col min="4" max="4" width="12" customWidth="1"/>
    <col min="6" max="6" width="25.85546875" customWidth="1"/>
    <col min="7" max="7" width="13.5703125" customWidth="1"/>
    <col min="8" max="8" width="9.85546875" bestFit="1" customWidth="1"/>
    <col min="10" max="10" width="11.42578125" customWidth="1"/>
  </cols>
  <sheetData>
    <row r="1" spans="1:9" ht="56.25" customHeight="1">
      <c r="A1" s="47" t="s">
        <v>251</v>
      </c>
      <c r="G1" s="106" t="s">
        <v>403</v>
      </c>
    </row>
    <row r="2" spans="1:9" ht="43.5">
      <c r="A2" s="56" t="s">
        <v>193</v>
      </c>
      <c r="B2" s="56" t="s">
        <v>194</v>
      </c>
      <c r="C2" s="56" t="s">
        <v>195</v>
      </c>
      <c r="D2" s="56" t="s">
        <v>196</v>
      </c>
      <c r="E2" s="56" t="s">
        <v>193</v>
      </c>
      <c r="F2" s="56" t="s">
        <v>197</v>
      </c>
      <c r="G2" s="56" t="s">
        <v>198</v>
      </c>
    </row>
    <row r="3" spans="1:9" ht="95.25" customHeight="1">
      <c r="A3" s="57">
        <v>1</v>
      </c>
      <c r="B3" s="58" t="s">
        <v>199</v>
      </c>
      <c r="C3" s="58" t="s">
        <v>200</v>
      </c>
      <c r="D3" s="59">
        <v>3222462</v>
      </c>
      <c r="E3" s="57">
        <v>1</v>
      </c>
      <c r="F3" s="58" t="s">
        <v>201</v>
      </c>
      <c r="G3" s="59">
        <v>2981420</v>
      </c>
    </row>
    <row r="4" spans="1:9" ht="84" customHeight="1">
      <c r="A4" s="57">
        <v>2</v>
      </c>
      <c r="B4" s="58" t="s">
        <v>199</v>
      </c>
      <c r="C4" s="58" t="s">
        <v>202</v>
      </c>
      <c r="D4" s="59">
        <v>1356012</v>
      </c>
      <c r="E4" s="57">
        <v>2</v>
      </c>
      <c r="F4" s="58" t="s">
        <v>203</v>
      </c>
      <c r="G4" s="59">
        <v>1355725</v>
      </c>
    </row>
    <row r="5" spans="1:9" ht="54">
      <c r="A5" s="57">
        <v>3</v>
      </c>
      <c r="B5" s="60" t="s">
        <v>199</v>
      </c>
      <c r="C5" s="60" t="s">
        <v>204</v>
      </c>
      <c r="D5" s="59">
        <v>486687</v>
      </c>
      <c r="E5" s="57">
        <v>3</v>
      </c>
      <c r="F5" s="60" t="s">
        <v>205</v>
      </c>
      <c r="G5" s="61">
        <v>476330</v>
      </c>
    </row>
    <row r="6" spans="1:9" ht="18">
      <c r="A6" s="60"/>
      <c r="B6" s="60" t="s">
        <v>199</v>
      </c>
      <c r="C6" s="60" t="s">
        <v>206</v>
      </c>
      <c r="D6" s="61">
        <v>5065161</v>
      </c>
      <c r="E6" s="57"/>
      <c r="F6" s="60" t="s">
        <v>207</v>
      </c>
      <c r="G6" s="61">
        <v>4813475</v>
      </c>
      <c r="H6" t="s">
        <v>260</v>
      </c>
      <c r="I6" s="46">
        <f>D6-G6</f>
        <v>251686</v>
      </c>
    </row>
    <row r="7" spans="1:9" ht="18">
      <c r="A7" s="60"/>
      <c r="B7" s="60" t="s">
        <v>208</v>
      </c>
      <c r="C7" s="60" t="s">
        <v>209</v>
      </c>
      <c r="D7" s="61">
        <v>251686</v>
      </c>
      <c r="E7" s="57"/>
      <c r="F7" s="60"/>
      <c r="G7" s="60"/>
      <c r="H7" t="s">
        <v>260</v>
      </c>
    </row>
    <row r="8" spans="1:9" ht="90">
      <c r="A8" s="57">
        <v>4</v>
      </c>
      <c r="B8" s="60" t="s">
        <v>208</v>
      </c>
      <c r="C8" s="60" t="s">
        <v>210</v>
      </c>
      <c r="D8" s="61">
        <v>1908673</v>
      </c>
      <c r="E8" s="57">
        <v>4</v>
      </c>
      <c r="F8" s="60" t="s">
        <v>211</v>
      </c>
      <c r="G8" s="61">
        <v>1774103</v>
      </c>
      <c r="H8" t="s">
        <v>260</v>
      </c>
      <c r="I8" s="46"/>
    </row>
    <row r="9" spans="1:9" ht="18">
      <c r="A9" s="60"/>
      <c r="B9" s="60" t="s">
        <v>208</v>
      </c>
      <c r="C9" s="60" t="s">
        <v>206</v>
      </c>
      <c r="D9" s="61">
        <v>2160359</v>
      </c>
      <c r="E9" s="60"/>
      <c r="F9" s="60" t="s">
        <v>207</v>
      </c>
      <c r="G9" s="61">
        <v>1774103</v>
      </c>
      <c r="I9" s="46">
        <f>D9-G9</f>
        <v>386256</v>
      </c>
    </row>
    <row r="10" spans="1:9" ht="18">
      <c r="A10" s="60"/>
      <c r="B10" s="60" t="s">
        <v>208</v>
      </c>
      <c r="C10" s="60" t="s">
        <v>209</v>
      </c>
      <c r="D10" s="61">
        <v>386256</v>
      </c>
      <c r="E10" s="60"/>
      <c r="F10" s="60"/>
      <c r="G10" s="60"/>
      <c r="H10" t="s">
        <v>260</v>
      </c>
    </row>
    <row r="11" spans="1:9" ht="72">
      <c r="A11" s="57">
        <v>5</v>
      </c>
      <c r="B11" s="60" t="s">
        <v>212</v>
      </c>
      <c r="C11" s="60" t="s">
        <v>213</v>
      </c>
      <c r="D11" s="61">
        <v>1515045</v>
      </c>
      <c r="E11" s="57">
        <v>5</v>
      </c>
      <c r="F11" s="60" t="s">
        <v>214</v>
      </c>
      <c r="G11" s="61">
        <v>1398968</v>
      </c>
    </row>
    <row r="12" spans="1:9" ht="18">
      <c r="A12" s="60"/>
      <c r="B12" s="60" t="s">
        <v>212</v>
      </c>
      <c r="C12" s="60" t="s">
        <v>206</v>
      </c>
      <c r="D12" s="61">
        <v>1901301</v>
      </c>
      <c r="E12" s="60"/>
      <c r="F12" s="60" t="s">
        <v>207</v>
      </c>
      <c r="G12" s="61">
        <v>1398968</v>
      </c>
      <c r="H12" t="s">
        <v>260</v>
      </c>
      <c r="I12" s="46">
        <f>D12-G12</f>
        <v>502333</v>
      </c>
    </row>
    <row r="13" spans="1:9" ht="18">
      <c r="A13" s="60"/>
      <c r="B13" s="60" t="s">
        <v>212</v>
      </c>
      <c r="C13" s="60" t="s">
        <v>209</v>
      </c>
      <c r="D13" s="61">
        <v>502333</v>
      </c>
      <c r="E13" s="60"/>
      <c r="F13" s="60"/>
      <c r="G13" s="60"/>
      <c r="H13" t="s">
        <v>260</v>
      </c>
    </row>
    <row r="14" spans="1:9" ht="36">
      <c r="A14" s="57">
        <v>6</v>
      </c>
      <c r="B14" s="60" t="s">
        <v>215</v>
      </c>
      <c r="C14" s="60" t="s">
        <v>216</v>
      </c>
      <c r="D14" s="62">
        <v>20911999</v>
      </c>
      <c r="E14" s="57">
        <v>6</v>
      </c>
      <c r="F14" s="60" t="s">
        <v>217</v>
      </c>
      <c r="G14" s="62">
        <v>16446539</v>
      </c>
    </row>
    <row r="15" spans="1:9" ht="54">
      <c r="A15" s="57">
        <v>7</v>
      </c>
      <c r="B15" s="60" t="s">
        <v>215</v>
      </c>
      <c r="C15" s="60" t="s">
        <v>218</v>
      </c>
      <c r="D15" s="62">
        <v>13141824</v>
      </c>
      <c r="E15" s="57">
        <v>7</v>
      </c>
      <c r="F15" s="60" t="s">
        <v>219</v>
      </c>
      <c r="G15" s="62">
        <v>13133170</v>
      </c>
    </row>
    <row r="16" spans="1:9" ht="72">
      <c r="A16" s="57">
        <v>8</v>
      </c>
      <c r="B16" s="60" t="s">
        <v>215</v>
      </c>
      <c r="C16" s="60" t="s">
        <v>220</v>
      </c>
      <c r="D16" s="63">
        <v>1557280</v>
      </c>
      <c r="E16" s="57">
        <v>8</v>
      </c>
      <c r="F16" s="60" t="s">
        <v>213</v>
      </c>
      <c r="G16" s="63">
        <v>1535996</v>
      </c>
    </row>
    <row r="17" spans="1:9" ht="18">
      <c r="A17" s="60"/>
      <c r="B17" s="60"/>
      <c r="C17" s="60" t="s">
        <v>206</v>
      </c>
      <c r="D17" s="61">
        <v>36113436</v>
      </c>
      <c r="E17" s="60"/>
      <c r="F17" s="60" t="s">
        <v>207</v>
      </c>
      <c r="G17" s="61">
        <v>31115705</v>
      </c>
      <c r="H17" t="s">
        <v>260</v>
      </c>
      <c r="I17" s="46">
        <f>D17-G17</f>
        <v>4997731</v>
      </c>
    </row>
    <row r="18" spans="1:9" ht="18">
      <c r="A18" s="60"/>
      <c r="B18" s="60" t="s">
        <v>221</v>
      </c>
      <c r="C18" s="60" t="s">
        <v>209</v>
      </c>
      <c r="D18" s="61">
        <v>4997731</v>
      </c>
      <c r="E18" s="60"/>
      <c r="F18" s="60"/>
      <c r="G18" s="60"/>
      <c r="H18" t="s">
        <v>260</v>
      </c>
    </row>
    <row r="19" spans="1:9" ht="36">
      <c r="A19" s="57">
        <v>9</v>
      </c>
      <c r="B19" s="60" t="s">
        <v>221</v>
      </c>
      <c r="C19" s="60" t="s">
        <v>216</v>
      </c>
      <c r="D19" s="62">
        <v>31516097</v>
      </c>
      <c r="E19" s="57">
        <v>9</v>
      </c>
      <c r="F19" s="60" t="s">
        <v>217</v>
      </c>
      <c r="G19" s="62">
        <v>37221216</v>
      </c>
    </row>
    <row r="20" spans="1:9" ht="54">
      <c r="A20" s="57">
        <v>10</v>
      </c>
      <c r="B20" s="60" t="s">
        <v>221</v>
      </c>
      <c r="C20" s="60" t="s">
        <v>94</v>
      </c>
      <c r="D20" s="62">
        <v>7346500</v>
      </c>
      <c r="E20" s="57">
        <v>10</v>
      </c>
      <c r="F20" s="60" t="s">
        <v>222</v>
      </c>
      <c r="G20" s="62">
        <v>10286110</v>
      </c>
    </row>
    <row r="21" spans="1:9" ht="36">
      <c r="A21" s="57">
        <v>11</v>
      </c>
      <c r="B21" s="60" t="s">
        <v>221</v>
      </c>
      <c r="C21" s="60" t="s">
        <v>223</v>
      </c>
      <c r="D21" s="62">
        <v>8400000</v>
      </c>
      <c r="E21" s="57">
        <v>11</v>
      </c>
      <c r="F21" s="60" t="s">
        <v>224</v>
      </c>
      <c r="G21" s="62">
        <v>407750</v>
      </c>
    </row>
    <row r="22" spans="1:9" ht="54">
      <c r="A22" s="57">
        <v>12</v>
      </c>
      <c r="B22" s="60" t="s">
        <v>221</v>
      </c>
      <c r="C22" s="60" t="s">
        <v>220</v>
      </c>
      <c r="D22" s="63">
        <v>4111148</v>
      </c>
      <c r="E22" s="57">
        <v>12</v>
      </c>
      <c r="F22" s="60" t="s">
        <v>225</v>
      </c>
      <c r="G22" s="63">
        <v>4199939</v>
      </c>
    </row>
    <row r="23" spans="1:9" ht="18">
      <c r="A23" s="60"/>
      <c r="B23" s="60" t="s">
        <v>221</v>
      </c>
      <c r="C23" s="60" t="s">
        <v>206</v>
      </c>
      <c r="D23" s="61">
        <f>SUM(D18:D22)</f>
        <v>56371476</v>
      </c>
      <c r="E23" s="60"/>
      <c r="F23" s="60" t="s">
        <v>207</v>
      </c>
      <c r="G23" s="61">
        <f>SUM(G18:G22)</f>
        <v>52115015</v>
      </c>
      <c r="H23" t="s">
        <v>261</v>
      </c>
      <c r="I23" s="46">
        <f>D23-G23</f>
        <v>4256461</v>
      </c>
    </row>
    <row r="24" spans="1:9" ht="18">
      <c r="A24" s="60"/>
      <c r="B24" s="60" t="s">
        <v>226</v>
      </c>
      <c r="C24" s="60" t="s">
        <v>209</v>
      </c>
      <c r="D24" s="61">
        <v>4256461</v>
      </c>
      <c r="E24" s="60"/>
      <c r="F24" s="60"/>
      <c r="G24" s="60"/>
      <c r="H24" t="s">
        <v>261</v>
      </c>
    </row>
    <row r="25" spans="1:9" ht="36">
      <c r="A25" s="57">
        <v>13</v>
      </c>
      <c r="B25" s="60" t="s">
        <v>226</v>
      </c>
      <c r="C25" s="60" t="s">
        <v>57</v>
      </c>
      <c r="D25" s="61">
        <v>35437810</v>
      </c>
      <c r="E25" s="57">
        <v>13</v>
      </c>
      <c r="F25" s="60" t="s">
        <v>217</v>
      </c>
      <c r="G25" s="61">
        <v>45319353</v>
      </c>
    </row>
    <row r="26" spans="1:9" ht="54">
      <c r="A26" s="57">
        <v>14</v>
      </c>
      <c r="B26" s="60" t="s">
        <v>226</v>
      </c>
      <c r="C26" s="60" t="s">
        <v>57</v>
      </c>
      <c r="D26" s="61">
        <v>136248433</v>
      </c>
      <c r="E26" s="57">
        <v>14</v>
      </c>
      <c r="F26" s="60" t="s">
        <v>227</v>
      </c>
      <c r="G26" s="61">
        <v>136248433</v>
      </c>
    </row>
    <row r="27" spans="1:9" ht="50.25" customHeight="1">
      <c r="A27" s="57">
        <v>15</v>
      </c>
      <c r="B27" s="58" t="s">
        <v>226</v>
      </c>
      <c r="C27" s="58" t="s">
        <v>228</v>
      </c>
      <c r="D27" s="59">
        <v>25550000</v>
      </c>
      <c r="E27" s="57">
        <v>15</v>
      </c>
      <c r="F27" s="58" t="s">
        <v>229</v>
      </c>
      <c r="G27" s="64">
        <v>23653900</v>
      </c>
    </row>
    <row r="28" spans="1:9" ht="36">
      <c r="A28" s="57">
        <v>16</v>
      </c>
      <c r="B28" s="60" t="s">
        <v>226</v>
      </c>
      <c r="C28" s="60" t="s">
        <v>105</v>
      </c>
      <c r="D28" s="61">
        <v>20318500</v>
      </c>
      <c r="E28" s="57">
        <v>16</v>
      </c>
      <c r="F28" s="60" t="s">
        <v>230</v>
      </c>
      <c r="G28" s="61">
        <v>22363479</v>
      </c>
    </row>
    <row r="29" spans="1:9" ht="36">
      <c r="A29" s="57">
        <v>17</v>
      </c>
      <c r="B29" s="60" t="s">
        <v>226</v>
      </c>
      <c r="C29" s="60" t="s">
        <v>223</v>
      </c>
      <c r="D29" s="60">
        <v>0</v>
      </c>
      <c r="E29" s="57">
        <v>17</v>
      </c>
      <c r="F29" s="60" t="s">
        <v>231</v>
      </c>
      <c r="G29" s="61">
        <v>9518988</v>
      </c>
    </row>
    <row r="30" spans="1:9" ht="44.25" customHeight="1">
      <c r="A30" s="57">
        <v>18</v>
      </c>
      <c r="B30" s="58" t="s">
        <v>226</v>
      </c>
      <c r="C30" s="58" t="s">
        <v>94</v>
      </c>
      <c r="D30" s="64">
        <v>2630610</v>
      </c>
      <c r="E30" s="57">
        <v>18</v>
      </c>
      <c r="F30" s="58" t="s">
        <v>232</v>
      </c>
      <c r="G30" s="58">
        <v>0</v>
      </c>
    </row>
    <row r="31" spans="1:9" ht="36">
      <c r="A31" s="57">
        <v>19</v>
      </c>
      <c r="B31" s="60" t="s">
        <v>226</v>
      </c>
      <c r="C31" s="60" t="s">
        <v>233</v>
      </c>
      <c r="D31" s="65">
        <v>6478642</v>
      </c>
      <c r="E31" s="57">
        <v>19</v>
      </c>
      <c r="F31" s="60" t="s">
        <v>234</v>
      </c>
      <c r="G31" s="65">
        <v>6478642</v>
      </c>
    </row>
    <row r="32" spans="1:9" ht="42.75" customHeight="1">
      <c r="A32" s="57">
        <v>20</v>
      </c>
      <c r="B32" s="58" t="s">
        <v>226</v>
      </c>
      <c r="C32" s="58" t="s">
        <v>235</v>
      </c>
      <c r="D32" s="64">
        <v>20686705</v>
      </c>
      <c r="E32" s="57">
        <v>20</v>
      </c>
      <c r="F32" s="58" t="s">
        <v>236</v>
      </c>
      <c r="G32" s="64">
        <v>22981985</v>
      </c>
    </row>
    <row r="33" spans="1:10" ht="41.25" customHeight="1">
      <c r="A33" s="57">
        <v>21</v>
      </c>
      <c r="B33" s="58" t="s">
        <v>226</v>
      </c>
      <c r="C33" s="58" t="s">
        <v>237</v>
      </c>
      <c r="D33" s="64">
        <v>3134500</v>
      </c>
      <c r="E33" s="57">
        <v>21</v>
      </c>
      <c r="F33" s="58" t="s">
        <v>238</v>
      </c>
      <c r="G33" s="64">
        <v>3155200</v>
      </c>
    </row>
    <row r="34" spans="1:10" ht="48" customHeight="1">
      <c r="A34" s="57">
        <v>22</v>
      </c>
      <c r="B34" s="60" t="s">
        <v>226</v>
      </c>
      <c r="C34" s="60" t="s">
        <v>220</v>
      </c>
      <c r="D34" s="62">
        <v>10650390</v>
      </c>
      <c r="E34" s="57">
        <v>22</v>
      </c>
      <c r="F34" s="60" t="s">
        <v>225</v>
      </c>
      <c r="G34" s="62">
        <v>10686019</v>
      </c>
    </row>
    <row r="35" spans="1:10" ht="54.75" thickBot="1">
      <c r="A35" s="57">
        <v>23</v>
      </c>
      <c r="B35" s="60" t="s">
        <v>226</v>
      </c>
      <c r="C35" s="60" t="s">
        <v>129</v>
      </c>
      <c r="D35" s="61">
        <v>324996115</v>
      </c>
      <c r="E35" s="57">
        <v>23</v>
      </c>
      <c r="F35" s="60" t="s">
        <v>239</v>
      </c>
      <c r="G35" s="61">
        <v>315246231</v>
      </c>
    </row>
    <row r="36" spans="1:10" ht="18.75" thickBot="1">
      <c r="A36" s="57"/>
      <c r="B36" s="60" t="s">
        <v>226</v>
      </c>
      <c r="C36" s="122" t="s">
        <v>249</v>
      </c>
      <c r="D36" s="123">
        <v>4600000</v>
      </c>
      <c r="E36" s="57"/>
      <c r="F36" s="60"/>
      <c r="G36" s="61"/>
    </row>
    <row r="37" spans="1:10" ht="36.75" thickBot="1">
      <c r="A37" s="57"/>
      <c r="B37" s="60" t="s">
        <v>226</v>
      </c>
      <c r="C37" s="124" t="s">
        <v>291</v>
      </c>
      <c r="D37" s="125">
        <v>2567819</v>
      </c>
      <c r="E37" s="57"/>
      <c r="F37" s="60"/>
      <c r="G37" s="61"/>
    </row>
    <row r="38" spans="1:10" ht="18.75" thickBot="1">
      <c r="A38" s="60"/>
      <c r="B38" s="60" t="s">
        <v>226</v>
      </c>
      <c r="C38" s="60" t="s">
        <v>206</v>
      </c>
      <c r="D38" s="61">
        <f>SUM(D24:D37)</f>
        <v>597555985</v>
      </c>
      <c r="E38" s="60"/>
      <c r="F38" s="60" t="s">
        <v>207</v>
      </c>
      <c r="G38" s="61">
        <f>SUM(G24:G37)</f>
        <v>595652230</v>
      </c>
      <c r="H38" t="s">
        <v>261</v>
      </c>
    </row>
    <row r="39" spans="1:10" ht="18.75" thickBot="1">
      <c r="A39" s="60"/>
      <c r="B39" s="60" t="s">
        <v>240</v>
      </c>
      <c r="C39" s="60" t="s">
        <v>209</v>
      </c>
      <c r="D39" s="61">
        <f>D38-G38</f>
        <v>1903755</v>
      </c>
      <c r="E39" s="60"/>
      <c r="F39" s="60"/>
      <c r="G39" s="60"/>
      <c r="H39" s="46">
        <f>D38-G38</f>
        <v>1903755</v>
      </c>
      <c r="I39" t="s">
        <v>261</v>
      </c>
      <c r="J39" s="126">
        <v>1903755</v>
      </c>
    </row>
    <row r="40" spans="1:10" ht="41.25" customHeight="1" thickBot="1">
      <c r="A40" s="57">
        <v>24</v>
      </c>
      <c r="B40" s="58" t="s">
        <v>240</v>
      </c>
      <c r="C40" s="58" t="s">
        <v>57</v>
      </c>
      <c r="D40" s="66">
        <v>24054270</v>
      </c>
      <c r="E40" s="57">
        <v>24</v>
      </c>
      <c r="F40" s="58" t="s">
        <v>217</v>
      </c>
      <c r="G40" s="59">
        <v>30076937</v>
      </c>
      <c r="J40" s="127">
        <v>24054270</v>
      </c>
    </row>
    <row r="41" spans="1:10" ht="54.75" thickBot="1">
      <c r="A41" s="57">
        <v>25</v>
      </c>
      <c r="B41" s="60" t="s">
        <v>240</v>
      </c>
      <c r="C41" s="60" t="s">
        <v>57</v>
      </c>
      <c r="D41" s="61">
        <v>56200000</v>
      </c>
      <c r="E41" s="57">
        <v>25</v>
      </c>
      <c r="F41" s="60" t="s">
        <v>227</v>
      </c>
      <c r="G41" s="61">
        <v>56200000</v>
      </c>
      <c r="J41" s="128">
        <v>56200000</v>
      </c>
    </row>
    <row r="42" spans="1:10" ht="36.75" thickBot="1">
      <c r="A42" s="57">
        <v>26</v>
      </c>
      <c r="B42" s="60" t="s">
        <v>240</v>
      </c>
      <c r="C42" s="60" t="s">
        <v>235</v>
      </c>
      <c r="D42" s="62">
        <v>42011930</v>
      </c>
      <c r="E42" s="57">
        <v>26</v>
      </c>
      <c r="F42" s="60" t="s">
        <v>236</v>
      </c>
      <c r="G42" s="62">
        <v>45595057</v>
      </c>
      <c r="J42" s="129">
        <v>42011930</v>
      </c>
    </row>
    <row r="43" spans="1:10" ht="36.75" thickBot="1">
      <c r="A43" s="57">
        <v>27</v>
      </c>
      <c r="B43" s="60" t="s">
        <v>240</v>
      </c>
      <c r="C43" s="60" t="s">
        <v>237</v>
      </c>
      <c r="D43" s="62">
        <v>5455000</v>
      </c>
      <c r="E43" s="57">
        <v>27</v>
      </c>
      <c r="F43" s="60" t="s">
        <v>238</v>
      </c>
      <c r="G43" s="62">
        <v>5455000</v>
      </c>
      <c r="J43" s="129">
        <v>5455000</v>
      </c>
    </row>
    <row r="44" spans="1:10" ht="36.75" thickBot="1">
      <c r="A44" s="57">
        <v>28</v>
      </c>
      <c r="B44" s="60" t="s">
        <v>240</v>
      </c>
      <c r="C44" s="60" t="s">
        <v>233</v>
      </c>
      <c r="D44" s="62">
        <v>21813970</v>
      </c>
      <c r="E44" s="57">
        <v>28</v>
      </c>
      <c r="F44" s="60" t="s">
        <v>241</v>
      </c>
      <c r="G44" s="62">
        <v>21665636</v>
      </c>
      <c r="I44" t="s">
        <v>252</v>
      </c>
      <c r="J44" s="129">
        <v>21813970</v>
      </c>
    </row>
    <row r="45" spans="1:10" ht="54.75" thickBot="1">
      <c r="A45" s="57">
        <v>29</v>
      </c>
      <c r="B45" s="60" t="s">
        <v>240</v>
      </c>
      <c r="C45" s="60" t="s">
        <v>131</v>
      </c>
      <c r="D45" s="61">
        <v>39858404.25</v>
      </c>
      <c r="E45" s="57">
        <v>29</v>
      </c>
      <c r="F45" s="60" t="s">
        <v>239</v>
      </c>
      <c r="G45" s="61">
        <v>40147772.25</v>
      </c>
      <c r="I45">
        <v>289368</v>
      </c>
      <c r="J45" s="128">
        <v>39858404</v>
      </c>
    </row>
    <row r="46" spans="1:10" ht="18.75" thickBot="1">
      <c r="A46" s="57">
        <v>30</v>
      </c>
      <c r="B46" s="60" t="s">
        <v>240</v>
      </c>
      <c r="C46" s="60" t="s">
        <v>242</v>
      </c>
      <c r="D46" s="61">
        <v>14500000</v>
      </c>
      <c r="E46" s="57">
        <v>30</v>
      </c>
      <c r="F46" s="60" t="s">
        <v>243</v>
      </c>
      <c r="G46" s="61">
        <v>14500000</v>
      </c>
      <c r="J46" s="128">
        <v>14500000</v>
      </c>
    </row>
    <row r="47" spans="1:10" ht="36.75" thickBot="1">
      <c r="A47" s="57">
        <v>31</v>
      </c>
      <c r="B47" s="60" t="s">
        <v>240</v>
      </c>
      <c r="C47" s="60" t="s">
        <v>244</v>
      </c>
      <c r="D47" s="61">
        <v>15337886</v>
      </c>
      <c r="E47" s="57">
        <v>31</v>
      </c>
      <c r="F47" s="60" t="s">
        <v>245</v>
      </c>
      <c r="G47" s="61">
        <v>15337886</v>
      </c>
      <c r="J47" s="128">
        <v>15337886</v>
      </c>
    </row>
    <row r="48" spans="1:10" ht="54.75" thickBot="1">
      <c r="A48" s="57">
        <v>32</v>
      </c>
      <c r="B48" s="60" t="s">
        <v>240</v>
      </c>
      <c r="C48" s="60" t="s">
        <v>244</v>
      </c>
      <c r="D48" s="61">
        <v>55581858</v>
      </c>
      <c r="E48" s="57">
        <v>32</v>
      </c>
      <c r="F48" s="60" t="s">
        <v>246</v>
      </c>
      <c r="G48" s="61">
        <v>56073730</v>
      </c>
      <c r="J48" s="128">
        <v>55581858</v>
      </c>
    </row>
    <row r="49" spans="1:10" ht="36.75" thickBot="1">
      <c r="A49" s="57">
        <v>33</v>
      </c>
      <c r="B49" s="60" t="s">
        <v>240</v>
      </c>
      <c r="C49" s="60" t="s">
        <v>247</v>
      </c>
      <c r="D49" s="67">
        <v>1000000</v>
      </c>
      <c r="E49" s="57">
        <v>33</v>
      </c>
      <c r="F49" s="60" t="s">
        <v>248</v>
      </c>
      <c r="G49" s="61">
        <v>2000000</v>
      </c>
      <c r="J49" s="128">
        <v>1000000</v>
      </c>
    </row>
    <row r="50" spans="1:10" ht="18.75" thickBot="1">
      <c r="A50" s="57">
        <v>34</v>
      </c>
      <c r="B50" s="60" t="s">
        <v>240</v>
      </c>
      <c r="C50" s="60" t="s">
        <v>257</v>
      </c>
      <c r="D50" s="67">
        <v>3085902</v>
      </c>
      <c r="E50" s="57">
        <v>34</v>
      </c>
      <c r="F50" s="60" t="s">
        <v>258</v>
      </c>
      <c r="G50" s="72">
        <v>3397902</v>
      </c>
      <c r="J50" s="130">
        <v>3085902</v>
      </c>
    </row>
    <row r="51" spans="1:10" ht="36.75" thickBot="1">
      <c r="A51" s="57">
        <v>35</v>
      </c>
      <c r="B51" s="60" t="s">
        <v>240</v>
      </c>
      <c r="C51" s="60" t="s">
        <v>259</v>
      </c>
      <c r="D51" s="67">
        <v>312000</v>
      </c>
      <c r="E51" s="57">
        <v>35</v>
      </c>
      <c r="F51" s="60" t="s">
        <v>258</v>
      </c>
      <c r="G51" s="67">
        <v>0</v>
      </c>
      <c r="J51" s="130">
        <v>312000</v>
      </c>
    </row>
    <row r="52" spans="1:10" ht="36.75" thickBot="1">
      <c r="A52" s="57">
        <v>36</v>
      </c>
      <c r="B52" s="60" t="s">
        <v>240</v>
      </c>
      <c r="C52" s="60" t="s">
        <v>220</v>
      </c>
      <c r="D52" s="67">
        <v>0</v>
      </c>
      <c r="E52" s="57">
        <v>36</v>
      </c>
      <c r="F52" s="60" t="s">
        <v>266</v>
      </c>
      <c r="G52" s="67">
        <v>1320000</v>
      </c>
      <c r="J52" s="131" t="s">
        <v>477</v>
      </c>
    </row>
    <row r="53" spans="1:10" ht="18">
      <c r="A53" s="57"/>
      <c r="B53" s="60" t="s">
        <v>240</v>
      </c>
      <c r="C53" s="60" t="s">
        <v>262</v>
      </c>
      <c r="D53" s="67">
        <f>SUM(D39:D52)</f>
        <v>281114975.25</v>
      </c>
      <c r="E53" s="60"/>
      <c r="F53" s="60"/>
      <c r="G53" s="67"/>
      <c r="J53" s="46">
        <f>SUM(J39:J52)</f>
        <v>281114975</v>
      </c>
    </row>
    <row r="54" spans="1:10" ht="36">
      <c r="A54" s="60"/>
      <c r="B54" s="60" t="s">
        <v>240</v>
      </c>
      <c r="C54" s="60" t="s">
        <v>253</v>
      </c>
      <c r="D54" s="61">
        <v>2295280</v>
      </c>
      <c r="E54" s="60"/>
      <c r="F54" s="60"/>
      <c r="G54" s="60"/>
    </row>
    <row r="55" spans="1:10" ht="36">
      <c r="A55" s="60"/>
      <c r="B55" s="60" t="s">
        <v>240</v>
      </c>
      <c r="C55" s="60" t="s">
        <v>254</v>
      </c>
      <c r="D55" s="61">
        <v>3583127</v>
      </c>
      <c r="E55" s="60"/>
      <c r="F55" s="60"/>
      <c r="G55" s="60"/>
    </row>
    <row r="56" spans="1:10" ht="36">
      <c r="A56" s="60"/>
      <c r="B56" s="60" t="s">
        <v>240</v>
      </c>
      <c r="C56" s="60" t="s">
        <v>255</v>
      </c>
      <c r="D56" s="61">
        <v>1000000</v>
      </c>
      <c r="E56" s="60"/>
      <c r="F56" s="60"/>
      <c r="G56" s="60"/>
    </row>
    <row r="57" spans="1:10" ht="36">
      <c r="A57" s="60"/>
      <c r="B57" s="60" t="s">
        <v>240</v>
      </c>
      <c r="C57" s="60" t="s">
        <v>256</v>
      </c>
      <c r="D57" s="61">
        <v>3000000</v>
      </c>
      <c r="E57" s="60"/>
      <c r="F57" s="60"/>
      <c r="G57" s="60"/>
    </row>
    <row r="58" spans="1:10" ht="36">
      <c r="A58" s="60"/>
      <c r="B58" s="60" t="s">
        <v>240</v>
      </c>
      <c r="C58" s="60" t="s">
        <v>264</v>
      </c>
      <c r="D58" s="61">
        <v>2628497</v>
      </c>
      <c r="E58" s="60"/>
      <c r="F58" s="60" t="s">
        <v>265</v>
      </c>
      <c r="G58" s="67">
        <v>600000</v>
      </c>
    </row>
    <row r="59" spans="1:10" ht="18">
      <c r="A59" s="60"/>
      <c r="B59" s="60" t="s">
        <v>240</v>
      </c>
      <c r="C59" s="60" t="s">
        <v>206</v>
      </c>
      <c r="D59" s="61">
        <f>SUM(D53:D58)</f>
        <v>293621879.25</v>
      </c>
      <c r="E59" s="60"/>
      <c r="F59" s="60" t="s">
        <v>207</v>
      </c>
      <c r="G59" s="61">
        <f>SUM(G40:G58)</f>
        <v>292369920.25</v>
      </c>
    </row>
    <row r="60" spans="1:10" ht="18">
      <c r="A60" s="60"/>
      <c r="B60" s="60" t="s">
        <v>240</v>
      </c>
      <c r="C60" s="60" t="s">
        <v>250</v>
      </c>
      <c r="D60" s="67">
        <f>D59-G59</f>
        <v>1251959</v>
      </c>
      <c r="E60" s="60"/>
      <c r="F60" s="60"/>
      <c r="G60" s="67"/>
    </row>
    <row r="61" spans="1:10" ht="18">
      <c r="A61" s="60"/>
      <c r="B61" s="60" t="s">
        <v>240</v>
      </c>
      <c r="H61" t="s">
        <v>261</v>
      </c>
    </row>
    <row r="62" spans="1:10" ht="18">
      <c r="A62" s="60"/>
      <c r="B62" s="68"/>
      <c r="E62" s="69"/>
      <c r="F62" s="69"/>
      <c r="G62" s="69"/>
      <c r="H62" s="46">
        <f>D59-G59</f>
        <v>1251959</v>
      </c>
      <c r="I62" t="s">
        <v>260</v>
      </c>
    </row>
    <row r="63" spans="1:10" ht="18">
      <c r="B63" s="49"/>
      <c r="C63" s="50"/>
      <c r="D63" s="51"/>
      <c r="E63" s="52"/>
      <c r="F63" s="52"/>
      <c r="G63" s="53"/>
      <c r="H63" s="52"/>
      <c r="I63" s="48"/>
      <c r="J63" s="48"/>
    </row>
    <row r="64" spans="1:10" ht="18">
      <c r="B64" s="49"/>
      <c r="C64" s="54" t="s">
        <v>263</v>
      </c>
      <c r="D64" s="55">
        <v>43084</v>
      </c>
      <c r="E64" s="52"/>
      <c r="F64" s="52"/>
      <c r="G64" s="52"/>
      <c r="H64" s="52"/>
      <c r="I64" s="48"/>
      <c r="J64" s="48"/>
    </row>
    <row r="65" spans="4:10">
      <c r="D65" s="48"/>
      <c r="E65" s="48"/>
      <c r="F65" s="48"/>
      <c r="G65" s="48"/>
      <c r="H65" s="48"/>
      <c r="I65" s="48"/>
      <c r="J65" s="48"/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opLeftCell="A11" workbookViewId="0">
      <selection activeCell="D20" sqref="D20"/>
    </sheetView>
  </sheetViews>
  <sheetFormatPr defaultRowHeight="15"/>
  <cols>
    <col min="1" max="1" width="4.28515625" customWidth="1"/>
    <col min="2" max="2" width="12.7109375" customWidth="1"/>
    <col min="3" max="3" width="18.85546875" customWidth="1"/>
    <col min="4" max="4" width="14" customWidth="1"/>
    <col min="5" max="5" width="13.28515625" bestFit="1" customWidth="1"/>
    <col min="6" max="6" width="12.85546875" customWidth="1"/>
    <col min="7" max="7" width="3.7109375" customWidth="1"/>
    <col min="9" max="9" width="8.42578125" customWidth="1"/>
    <col min="10" max="10" width="18.7109375" customWidth="1"/>
    <col min="11" max="11" width="14.7109375" customWidth="1"/>
    <col min="12" max="12" width="13.42578125" customWidth="1"/>
  </cols>
  <sheetData>
    <row r="1" spans="1:13">
      <c r="B1" t="s">
        <v>267</v>
      </c>
      <c r="H1" t="s">
        <v>277</v>
      </c>
    </row>
    <row r="2" spans="1:13" ht="30">
      <c r="A2" t="s">
        <v>268</v>
      </c>
      <c r="B2" t="s">
        <v>269</v>
      </c>
      <c r="C2" t="s">
        <v>2</v>
      </c>
      <c r="D2" t="s">
        <v>270</v>
      </c>
      <c r="E2" t="s">
        <v>273</v>
      </c>
      <c r="F2" t="s">
        <v>274</v>
      </c>
      <c r="H2" t="s">
        <v>268</v>
      </c>
      <c r="I2" t="s">
        <v>269</v>
      </c>
      <c r="J2" t="s">
        <v>273</v>
      </c>
      <c r="K2" t="s">
        <v>274</v>
      </c>
      <c r="L2" t="s">
        <v>278</v>
      </c>
      <c r="M2" s="73" t="s">
        <v>280</v>
      </c>
    </row>
    <row r="3" spans="1:13">
      <c r="A3" s="133">
        <v>1</v>
      </c>
      <c r="B3" s="133" t="s">
        <v>141</v>
      </c>
      <c r="C3" s="133" t="s">
        <v>271</v>
      </c>
      <c r="D3" s="133" t="s">
        <v>272</v>
      </c>
      <c r="E3" s="134">
        <v>3222462</v>
      </c>
      <c r="F3" s="134">
        <v>2981420</v>
      </c>
      <c r="H3">
        <v>1</v>
      </c>
      <c r="I3" t="s">
        <v>141</v>
      </c>
      <c r="J3" s="71">
        <f>SUM(E3:E5)</f>
        <v>5065161</v>
      </c>
      <c r="K3" s="71">
        <f>SUM(F3:F5)</f>
        <v>4813475</v>
      </c>
      <c r="L3" s="71">
        <f>J3-K3</f>
        <v>251686</v>
      </c>
      <c r="M3">
        <v>3</v>
      </c>
    </row>
    <row r="4" spans="1:13">
      <c r="A4" s="133">
        <v>2</v>
      </c>
      <c r="B4" s="133" t="s">
        <v>141</v>
      </c>
      <c r="C4" s="133" t="s">
        <v>275</v>
      </c>
      <c r="D4" s="133" t="s">
        <v>272</v>
      </c>
      <c r="E4" s="134">
        <v>1356012</v>
      </c>
      <c r="F4" s="135">
        <v>1355725</v>
      </c>
      <c r="H4">
        <v>2</v>
      </c>
      <c r="I4" t="s">
        <v>142</v>
      </c>
      <c r="J4" s="71">
        <f>E6</f>
        <v>1908673</v>
      </c>
      <c r="K4" s="71">
        <f>F6</f>
        <v>1774103</v>
      </c>
      <c r="L4" s="71">
        <f t="shared" ref="L4:L11" si="0">J4-K4</f>
        <v>134570</v>
      </c>
      <c r="M4">
        <v>1</v>
      </c>
    </row>
    <row r="5" spans="1:13">
      <c r="A5" s="133">
        <v>3</v>
      </c>
      <c r="B5" s="133" t="s">
        <v>141</v>
      </c>
      <c r="C5" s="133" t="s">
        <v>276</v>
      </c>
      <c r="D5" s="133" t="s">
        <v>272</v>
      </c>
      <c r="E5" s="134">
        <v>486687</v>
      </c>
      <c r="F5" s="135">
        <v>476330</v>
      </c>
      <c r="H5">
        <v>3</v>
      </c>
      <c r="I5" t="s">
        <v>143</v>
      </c>
      <c r="J5" s="71">
        <f>E7</f>
        <v>1515045</v>
      </c>
      <c r="K5" s="71">
        <f>F7</f>
        <v>1398968</v>
      </c>
      <c r="L5" s="71">
        <f t="shared" si="0"/>
        <v>116077</v>
      </c>
      <c r="M5">
        <v>1</v>
      </c>
    </row>
    <row r="6" spans="1:13">
      <c r="A6" s="136">
        <v>4</v>
      </c>
      <c r="B6" s="136" t="s">
        <v>142</v>
      </c>
      <c r="C6" s="136" t="s">
        <v>276</v>
      </c>
      <c r="D6" s="136" t="s">
        <v>272</v>
      </c>
      <c r="E6" s="137">
        <v>1908673</v>
      </c>
      <c r="F6" s="138">
        <v>1774103</v>
      </c>
      <c r="H6">
        <v>4</v>
      </c>
      <c r="I6" t="s">
        <v>144</v>
      </c>
      <c r="J6" s="71">
        <f>SUM(E8:E10)</f>
        <v>35611103</v>
      </c>
      <c r="K6" s="71">
        <f>SUM(F8:F10)</f>
        <v>31115705</v>
      </c>
      <c r="L6" s="71">
        <f t="shared" si="0"/>
        <v>4495398</v>
      </c>
      <c r="M6">
        <v>3</v>
      </c>
    </row>
    <row r="7" spans="1:13">
      <c r="A7" s="139">
        <v>5</v>
      </c>
      <c r="B7" s="139" t="s">
        <v>143</v>
      </c>
      <c r="C7" s="139" t="s">
        <v>276</v>
      </c>
      <c r="D7" s="139" t="s">
        <v>272</v>
      </c>
      <c r="E7" s="140">
        <v>1515045</v>
      </c>
      <c r="F7" s="141">
        <v>1398968</v>
      </c>
      <c r="H7">
        <v>5</v>
      </c>
      <c r="I7" t="s">
        <v>145</v>
      </c>
      <c r="J7" s="71">
        <f>SUM(E11:E13)</f>
        <v>50202207</v>
      </c>
      <c r="K7" s="71">
        <f>SUM(F11:F13)</f>
        <v>47915076</v>
      </c>
      <c r="L7" s="71">
        <f t="shared" si="0"/>
        <v>2287131</v>
      </c>
      <c r="M7">
        <v>3</v>
      </c>
    </row>
    <row r="8" spans="1:13">
      <c r="A8" s="142">
        <v>6</v>
      </c>
      <c r="B8" s="142" t="s">
        <v>144</v>
      </c>
      <c r="C8" s="142" t="s">
        <v>279</v>
      </c>
      <c r="D8" s="142" t="s">
        <v>57</v>
      </c>
      <c r="E8" s="143">
        <v>20911999</v>
      </c>
      <c r="F8" s="144">
        <v>16446539</v>
      </c>
      <c r="H8">
        <v>6</v>
      </c>
      <c r="I8" t="s">
        <v>146</v>
      </c>
      <c r="J8" s="71">
        <f>SUM(E14:E21)</f>
        <v>566372063</v>
      </c>
      <c r="K8" s="71">
        <f>SUM(F14:F21)</f>
        <v>578487569</v>
      </c>
      <c r="L8" s="71">
        <f t="shared" si="0"/>
        <v>-12115506</v>
      </c>
      <c r="M8">
        <v>8</v>
      </c>
    </row>
    <row r="9" spans="1:13">
      <c r="A9" s="142">
        <v>7</v>
      </c>
      <c r="B9" s="142" t="s">
        <v>144</v>
      </c>
      <c r="C9" s="142" t="s">
        <v>282</v>
      </c>
      <c r="D9" s="142" t="s">
        <v>218</v>
      </c>
      <c r="E9" s="143">
        <v>13141824</v>
      </c>
      <c r="F9" s="144">
        <v>13133170</v>
      </c>
      <c r="H9">
        <v>7</v>
      </c>
      <c r="I9" t="s">
        <v>147</v>
      </c>
      <c r="J9" s="71">
        <f>SUM(E22:E32)</f>
        <v>283211220</v>
      </c>
      <c r="K9" s="71">
        <f>SUM(F22:F32)</f>
        <v>293449920</v>
      </c>
      <c r="L9" s="71">
        <f t="shared" si="0"/>
        <v>-10238700</v>
      </c>
      <c r="M9">
        <v>11</v>
      </c>
    </row>
    <row r="10" spans="1:13">
      <c r="A10" s="142">
        <v>8</v>
      </c>
      <c r="B10" s="142" t="s">
        <v>144</v>
      </c>
      <c r="C10" s="142" t="s">
        <v>276</v>
      </c>
      <c r="D10" s="142" t="s">
        <v>272</v>
      </c>
      <c r="E10" s="143">
        <v>1557280</v>
      </c>
      <c r="F10" s="144">
        <v>1535996</v>
      </c>
      <c r="J10" s="71">
        <f t="shared" ref="J10:K10" si="1">SUM(J3:J9)</f>
        <v>943885472</v>
      </c>
      <c r="K10" s="71">
        <f t="shared" si="1"/>
        <v>958954816</v>
      </c>
      <c r="L10" s="71">
        <f>SUM(L3:L9)</f>
        <v>-15069344</v>
      </c>
      <c r="M10">
        <f>SUM(M3:M9)</f>
        <v>30</v>
      </c>
    </row>
    <row r="11" spans="1:13">
      <c r="A11" s="145">
        <v>9</v>
      </c>
      <c r="B11" s="145" t="s">
        <v>145</v>
      </c>
      <c r="C11" s="145" t="s">
        <v>279</v>
      </c>
      <c r="D11" s="145" t="s">
        <v>57</v>
      </c>
      <c r="E11" s="146">
        <v>31516097</v>
      </c>
      <c r="F11" s="147">
        <v>37221216</v>
      </c>
      <c r="L11" s="71">
        <f t="shared" si="0"/>
        <v>0</v>
      </c>
    </row>
    <row r="12" spans="1:13">
      <c r="A12" s="145">
        <v>10</v>
      </c>
      <c r="B12" s="145" t="s">
        <v>145</v>
      </c>
      <c r="C12" s="145" t="s">
        <v>275</v>
      </c>
      <c r="D12" s="145" t="s">
        <v>94</v>
      </c>
      <c r="E12" s="147">
        <v>10286110</v>
      </c>
      <c r="F12" s="147">
        <v>10286110</v>
      </c>
      <c r="H12" s="133" t="s">
        <v>268</v>
      </c>
      <c r="I12" s="133" t="s">
        <v>269</v>
      </c>
      <c r="J12" s="133" t="s">
        <v>2</v>
      </c>
      <c r="K12" s="133" t="s">
        <v>284</v>
      </c>
    </row>
    <row r="13" spans="1:13">
      <c r="A13" s="145">
        <v>11</v>
      </c>
      <c r="B13" s="145" t="s">
        <v>145</v>
      </c>
      <c r="C13" s="145" t="s">
        <v>275</v>
      </c>
      <c r="D13" s="145" t="s">
        <v>100</v>
      </c>
      <c r="E13" s="146">
        <v>8400000</v>
      </c>
      <c r="F13" s="147">
        <v>407750</v>
      </c>
      <c r="H13" s="133">
        <v>1</v>
      </c>
      <c r="I13" s="133" t="s">
        <v>141</v>
      </c>
      <c r="J13" s="133" t="s">
        <v>271</v>
      </c>
      <c r="K13" s="134">
        <f>SUMIF(C3:C5,"Water",F3:F5)</f>
        <v>2981420</v>
      </c>
    </row>
    <row r="14" spans="1:13">
      <c r="A14" s="148">
        <v>12</v>
      </c>
      <c r="B14" s="148" t="s">
        <v>146</v>
      </c>
      <c r="C14" s="148" t="s">
        <v>279</v>
      </c>
      <c r="D14" s="148" t="s">
        <v>57</v>
      </c>
      <c r="E14" s="149">
        <v>35437810</v>
      </c>
      <c r="F14" s="150">
        <v>45319353</v>
      </c>
      <c r="H14" s="133">
        <v>2</v>
      </c>
      <c r="I14" s="133" t="s">
        <v>141</v>
      </c>
      <c r="J14" s="133" t="s">
        <v>275</v>
      </c>
      <c r="K14" s="134">
        <v>1355725</v>
      </c>
    </row>
    <row r="15" spans="1:13">
      <c r="A15" s="148">
        <v>13</v>
      </c>
      <c r="B15" s="148" t="s">
        <v>146</v>
      </c>
      <c r="C15" s="148" t="s">
        <v>281</v>
      </c>
      <c r="D15" s="148" t="s">
        <v>57</v>
      </c>
      <c r="E15" s="149">
        <v>136248433</v>
      </c>
      <c r="F15" s="149">
        <v>136248433</v>
      </c>
      <c r="H15" s="133">
        <v>3</v>
      </c>
      <c r="I15" s="133" t="s">
        <v>141</v>
      </c>
      <c r="J15" s="133" t="s">
        <v>276</v>
      </c>
      <c r="K15" s="134">
        <f>F5</f>
        <v>476330</v>
      </c>
    </row>
    <row r="16" spans="1:13">
      <c r="A16" s="148">
        <v>14</v>
      </c>
      <c r="B16" s="148" t="s">
        <v>146</v>
      </c>
      <c r="C16" s="148" t="s">
        <v>281</v>
      </c>
      <c r="D16" s="148" t="s">
        <v>57</v>
      </c>
      <c r="E16" s="149">
        <v>25550000</v>
      </c>
      <c r="F16" s="150">
        <v>23653900</v>
      </c>
      <c r="H16" s="155">
        <v>4</v>
      </c>
      <c r="I16" s="155" t="s">
        <v>142</v>
      </c>
      <c r="J16" s="156" t="s">
        <v>276</v>
      </c>
      <c r="K16" s="156">
        <f>F6</f>
        <v>1774103</v>
      </c>
    </row>
    <row r="17" spans="1:11">
      <c r="A17" s="148">
        <v>15</v>
      </c>
      <c r="B17" s="148" t="s">
        <v>146</v>
      </c>
      <c r="C17" s="148" t="s">
        <v>275</v>
      </c>
      <c r="D17" s="148" t="s">
        <v>105</v>
      </c>
      <c r="E17" s="149">
        <v>20318500</v>
      </c>
      <c r="F17" s="150">
        <v>22363479</v>
      </c>
      <c r="H17" s="157">
        <v>5</v>
      </c>
      <c r="I17" s="157" t="s">
        <v>143</v>
      </c>
      <c r="J17" s="158" t="s">
        <v>276</v>
      </c>
      <c r="K17" s="158">
        <f>F7</f>
        <v>1398968</v>
      </c>
    </row>
    <row r="18" spans="1:11">
      <c r="A18" s="148">
        <v>16</v>
      </c>
      <c r="B18" s="148" t="s">
        <v>146</v>
      </c>
      <c r="C18" s="148" t="s">
        <v>275</v>
      </c>
      <c r="D18" s="148" t="s">
        <v>100</v>
      </c>
      <c r="E18" s="149">
        <v>0</v>
      </c>
      <c r="F18" s="150">
        <v>9518988</v>
      </c>
      <c r="H18" s="142">
        <v>6</v>
      </c>
      <c r="I18" s="142" t="s">
        <v>144</v>
      </c>
      <c r="J18" s="142" t="s">
        <v>279</v>
      </c>
      <c r="K18" s="144">
        <f>SUMIF(C8:C10,"Education",F8:F10)</f>
        <v>16446539</v>
      </c>
    </row>
    <row r="19" spans="1:11">
      <c r="A19" s="148">
        <v>17</v>
      </c>
      <c r="B19" s="148" t="s">
        <v>146</v>
      </c>
      <c r="C19" s="148" t="s">
        <v>282</v>
      </c>
      <c r="D19" s="148" t="s">
        <v>235</v>
      </c>
      <c r="E19" s="149">
        <v>20686705</v>
      </c>
      <c r="F19" s="150">
        <v>22981985</v>
      </c>
      <c r="H19" s="142">
        <v>7</v>
      </c>
      <c r="I19" s="142" t="s">
        <v>144</v>
      </c>
      <c r="J19" s="142" t="s">
        <v>282</v>
      </c>
      <c r="K19" s="144">
        <v>13133170</v>
      </c>
    </row>
    <row r="20" spans="1:11">
      <c r="A20" s="148">
        <v>18</v>
      </c>
      <c r="B20" s="148" t="s">
        <v>146</v>
      </c>
      <c r="C20" s="148" t="s">
        <v>271</v>
      </c>
      <c r="D20" s="148" t="s">
        <v>188</v>
      </c>
      <c r="E20" s="149">
        <v>3134500</v>
      </c>
      <c r="F20" s="150">
        <v>3155200</v>
      </c>
      <c r="H20" s="142">
        <v>8</v>
      </c>
      <c r="I20" s="142" t="s">
        <v>144</v>
      </c>
      <c r="J20" s="142" t="s">
        <v>276</v>
      </c>
      <c r="K20" s="144">
        <v>1535996</v>
      </c>
    </row>
    <row r="21" spans="1:11" ht="18">
      <c r="A21" s="148">
        <v>19</v>
      </c>
      <c r="B21" s="148" t="s">
        <v>146</v>
      </c>
      <c r="C21" s="148" t="s">
        <v>281</v>
      </c>
      <c r="D21" s="148" t="s">
        <v>283</v>
      </c>
      <c r="E21" s="149">
        <v>324996115</v>
      </c>
      <c r="F21" s="151">
        <v>315246231</v>
      </c>
      <c r="H21" s="145">
        <v>9</v>
      </c>
      <c r="I21" s="145" t="s">
        <v>145</v>
      </c>
      <c r="J21" s="145" t="s">
        <v>275</v>
      </c>
      <c r="K21" s="146">
        <f>SUMIF(C11:C13,"Civic Empowerment",F11:F13)</f>
        <v>10693860</v>
      </c>
    </row>
    <row r="22" spans="1:11">
      <c r="A22" s="152">
        <v>20</v>
      </c>
      <c r="B22" s="152" t="s">
        <v>147</v>
      </c>
      <c r="C22" s="152" t="s">
        <v>279</v>
      </c>
      <c r="D22" s="152" t="s">
        <v>57</v>
      </c>
      <c r="E22" s="153">
        <v>24054270</v>
      </c>
      <c r="F22" s="154">
        <v>30076937</v>
      </c>
      <c r="H22" s="145">
        <v>10</v>
      </c>
      <c r="I22" s="145" t="s">
        <v>145</v>
      </c>
      <c r="J22" s="145" t="s">
        <v>279</v>
      </c>
      <c r="K22" s="146">
        <f>F11</f>
        <v>37221216</v>
      </c>
    </row>
    <row r="23" spans="1:11">
      <c r="A23" s="152">
        <v>21</v>
      </c>
      <c r="B23" s="152" t="s">
        <v>147</v>
      </c>
      <c r="C23" s="152" t="s">
        <v>281</v>
      </c>
      <c r="D23" s="152" t="s">
        <v>57</v>
      </c>
      <c r="E23" s="153">
        <v>56200000</v>
      </c>
      <c r="F23" s="154">
        <v>56200000</v>
      </c>
      <c r="H23" s="148">
        <v>11</v>
      </c>
      <c r="I23" s="148" t="s">
        <v>146</v>
      </c>
      <c r="J23" s="148" t="s">
        <v>279</v>
      </c>
      <c r="K23" s="149">
        <f>F14+SUMIF(C14:C21,"Education")</f>
        <v>45319353</v>
      </c>
    </row>
    <row r="24" spans="1:11">
      <c r="A24" s="152">
        <v>22</v>
      </c>
      <c r="B24" s="152" t="s">
        <v>147</v>
      </c>
      <c r="C24" s="152" t="s">
        <v>282</v>
      </c>
      <c r="D24" s="152" t="s">
        <v>235</v>
      </c>
      <c r="E24" s="153">
        <v>42011930</v>
      </c>
      <c r="F24" s="154">
        <v>45595057</v>
      </c>
      <c r="H24" s="148">
        <v>12</v>
      </c>
      <c r="I24" s="148" t="s">
        <v>146</v>
      </c>
      <c r="J24" s="148" t="s">
        <v>281</v>
      </c>
      <c r="K24" s="149">
        <f>F15+F16+F21+SUMIF(C14:C21,"Food for Relief")</f>
        <v>475148564</v>
      </c>
    </row>
    <row r="25" spans="1:11">
      <c r="A25" s="152">
        <v>23</v>
      </c>
      <c r="B25" s="152" t="s">
        <v>147</v>
      </c>
      <c r="C25" s="152" t="s">
        <v>271</v>
      </c>
      <c r="D25" s="152" t="s">
        <v>188</v>
      </c>
      <c r="E25" s="153">
        <v>5455000</v>
      </c>
      <c r="F25" s="154">
        <v>5455000</v>
      </c>
      <c r="H25" s="148">
        <v>13</v>
      </c>
      <c r="I25" s="148" t="s">
        <v>146</v>
      </c>
      <c r="J25" s="148" t="s">
        <v>275</v>
      </c>
      <c r="K25" s="150">
        <f>F18+F17+SUMIF(C14:C21,"Civic Empowerment")</f>
        <v>31882467</v>
      </c>
    </row>
    <row r="26" spans="1:11">
      <c r="A26" s="152">
        <v>24</v>
      </c>
      <c r="B26" s="152" t="s">
        <v>147</v>
      </c>
      <c r="C26" s="152" t="s">
        <v>275</v>
      </c>
      <c r="D26" s="152" t="s">
        <v>100</v>
      </c>
      <c r="E26" s="153">
        <v>21813970</v>
      </c>
      <c r="F26" s="154">
        <v>21665636</v>
      </c>
      <c r="H26" s="148">
        <v>14</v>
      </c>
      <c r="I26" s="148" t="s">
        <v>146</v>
      </c>
      <c r="J26" s="148" t="s">
        <v>282</v>
      </c>
      <c r="K26" s="150">
        <f>F19</f>
        <v>22981985</v>
      </c>
    </row>
    <row r="27" spans="1:11">
      <c r="A27" s="152">
        <v>25</v>
      </c>
      <c r="B27" s="152" t="s">
        <v>147</v>
      </c>
      <c r="C27" s="152" t="s">
        <v>281</v>
      </c>
      <c r="D27" s="152" t="s">
        <v>283</v>
      </c>
      <c r="E27" s="153">
        <v>39858404</v>
      </c>
      <c r="F27" s="154">
        <v>40147772</v>
      </c>
      <c r="H27" s="148">
        <v>15</v>
      </c>
      <c r="I27" s="148" t="s">
        <v>146</v>
      </c>
      <c r="J27" s="148" t="s">
        <v>271</v>
      </c>
      <c r="K27" s="150">
        <f>F20</f>
        <v>3155200</v>
      </c>
    </row>
    <row r="28" spans="1:11">
      <c r="A28" s="152">
        <v>26</v>
      </c>
      <c r="B28" s="152" t="s">
        <v>147</v>
      </c>
      <c r="C28" s="152" t="s">
        <v>275</v>
      </c>
      <c r="D28" s="152" t="s">
        <v>242</v>
      </c>
      <c r="E28" s="154">
        <v>14500000</v>
      </c>
      <c r="F28" s="154">
        <v>14500000</v>
      </c>
      <c r="H28" s="159">
        <v>16</v>
      </c>
      <c r="I28" s="159" t="s">
        <v>147</v>
      </c>
      <c r="J28" s="159" t="s">
        <v>279</v>
      </c>
      <c r="K28" s="160">
        <f>F22+F29+SUMIF(C22:C32,"Education")</f>
        <v>45414823</v>
      </c>
    </row>
    <row r="29" spans="1:11">
      <c r="A29" s="152">
        <v>27</v>
      </c>
      <c r="B29" s="152" t="s">
        <v>147</v>
      </c>
      <c r="C29" s="152" t="s">
        <v>279</v>
      </c>
      <c r="D29" s="152" t="s">
        <v>244</v>
      </c>
      <c r="E29" s="154">
        <v>15337886</v>
      </c>
      <c r="F29" s="154">
        <v>15337886</v>
      </c>
      <c r="H29" s="159">
        <v>17</v>
      </c>
      <c r="I29" s="159" t="s">
        <v>147</v>
      </c>
      <c r="J29" s="159" t="s">
        <v>281</v>
      </c>
      <c r="K29" s="160">
        <f>F23+F27+SUMIF(C22:C32,"Food for Relief")</f>
        <v>96347772</v>
      </c>
    </row>
    <row r="30" spans="1:11">
      <c r="A30" s="152">
        <v>27</v>
      </c>
      <c r="B30" s="152" t="s">
        <v>147</v>
      </c>
      <c r="C30" s="152" t="s">
        <v>275</v>
      </c>
      <c r="D30" s="152" t="s">
        <v>244</v>
      </c>
      <c r="E30" s="154">
        <v>55581858</v>
      </c>
      <c r="F30" s="154">
        <v>56073730</v>
      </c>
      <c r="H30" s="159">
        <v>18</v>
      </c>
      <c r="I30" s="159" t="s">
        <v>147</v>
      </c>
      <c r="J30" s="159" t="s">
        <v>275</v>
      </c>
      <c r="K30" s="160">
        <f>F31+F30+F28+F26+SUMIF(C22:C32,"Civic Empowerment")</f>
        <v>94239366</v>
      </c>
    </row>
    <row r="31" spans="1:11">
      <c r="A31" s="152">
        <v>28</v>
      </c>
      <c r="B31" s="152" t="s">
        <v>147</v>
      </c>
      <c r="C31" s="152" t="s">
        <v>275</v>
      </c>
      <c r="D31" s="152" t="s">
        <v>247</v>
      </c>
      <c r="E31" s="154">
        <v>2000000</v>
      </c>
      <c r="F31" s="154">
        <v>2000000</v>
      </c>
      <c r="H31" s="159">
        <v>19</v>
      </c>
      <c r="I31" s="159" t="s">
        <v>147</v>
      </c>
      <c r="J31" s="159" t="s">
        <v>271</v>
      </c>
      <c r="K31" s="160">
        <f>F25</f>
        <v>5455000</v>
      </c>
    </row>
    <row r="32" spans="1:11">
      <c r="A32" s="152">
        <v>29</v>
      </c>
      <c r="B32" s="152" t="s">
        <v>147</v>
      </c>
      <c r="C32" s="152" t="s">
        <v>276</v>
      </c>
      <c r="D32" s="152" t="s">
        <v>257</v>
      </c>
      <c r="E32" s="154">
        <v>6397902</v>
      </c>
      <c r="F32" s="154">
        <v>6397902</v>
      </c>
      <c r="H32" s="159">
        <v>20</v>
      </c>
      <c r="I32" s="159" t="s">
        <v>147</v>
      </c>
      <c r="J32" s="159" t="s">
        <v>276</v>
      </c>
      <c r="K32" s="160">
        <f>F32</f>
        <v>6397902</v>
      </c>
    </row>
    <row r="33" spans="4:13">
      <c r="E33" s="71"/>
      <c r="F33" s="71"/>
      <c r="H33" s="159">
        <v>21</v>
      </c>
      <c r="I33" s="159" t="s">
        <v>147</v>
      </c>
      <c r="J33" s="159" t="s">
        <v>282</v>
      </c>
      <c r="K33" s="160">
        <f>F24</f>
        <v>45595057</v>
      </c>
    </row>
    <row r="34" spans="4:13">
      <c r="D34" s="152" t="s">
        <v>57</v>
      </c>
      <c r="E34" s="71">
        <v>66878</v>
      </c>
      <c r="F34" s="71"/>
    </row>
    <row r="35" spans="4:13">
      <c r="D35" s="152" t="s">
        <v>235</v>
      </c>
      <c r="E35" s="71">
        <v>35009</v>
      </c>
      <c r="F35" s="71"/>
      <c r="H35" s="161" t="s">
        <v>268</v>
      </c>
      <c r="I35" s="161" t="s">
        <v>269</v>
      </c>
      <c r="J35" s="161" t="s">
        <v>273</v>
      </c>
      <c r="K35" s="161" t="s">
        <v>274</v>
      </c>
      <c r="L35" s="161" t="s">
        <v>278</v>
      </c>
      <c r="M35" t="s">
        <v>280</v>
      </c>
    </row>
    <row r="36" spans="4:13">
      <c r="D36" s="152" t="s">
        <v>283</v>
      </c>
      <c r="E36" s="71">
        <v>33215</v>
      </c>
      <c r="F36" s="71"/>
      <c r="H36" s="161">
        <v>1</v>
      </c>
      <c r="I36" s="161" t="s">
        <v>141</v>
      </c>
      <c r="J36" s="161">
        <v>5065161</v>
      </c>
      <c r="K36" s="161">
        <v>4813475</v>
      </c>
      <c r="L36" s="161">
        <v>251686</v>
      </c>
      <c r="M36">
        <v>3</v>
      </c>
    </row>
    <row r="37" spans="4:13">
      <c r="E37" s="71"/>
      <c r="F37" s="71"/>
      <c r="H37" s="161">
        <v>2</v>
      </c>
      <c r="I37" s="161" t="s">
        <v>142</v>
      </c>
      <c r="J37" s="161">
        <v>1908673</v>
      </c>
      <c r="K37" s="161">
        <v>1774103</v>
      </c>
      <c r="L37" s="161">
        <v>134570</v>
      </c>
      <c r="M37">
        <v>1</v>
      </c>
    </row>
    <row r="38" spans="4:13">
      <c r="E38" s="71"/>
      <c r="F38" s="71"/>
      <c r="H38" s="161">
        <v>3</v>
      </c>
      <c r="I38" s="161" t="s">
        <v>143</v>
      </c>
      <c r="J38" s="161">
        <v>1515045</v>
      </c>
      <c r="K38" s="161">
        <v>1398968</v>
      </c>
      <c r="L38" s="161">
        <v>116077</v>
      </c>
      <c r="M38">
        <v>1</v>
      </c>
    </row>
    <row r="39" spans="4:13">
      <c r="E39" s="71"/>
      <c r="F39" s="71"/>
      <c r="H39" s="161">
        <v>4</v>
      </c>
      <c r="I39" s="161" t="s">
        <v>144</v>
      </c>
      <c r="J39" s="161">
        <v>35611103</v>
      </c>
      <c r="K39" s="161">
        <v>31115705</v>
      </c>
      <c r="L39" s="161">
        <v>4495398</v>
      </c>
      <c r="M39">
        <v>3</v>
      </c>
    </row>
    <row r="40" spans="4:13">
      <c r="E40" s="71"/>
      <c r="F40" s="71"/>
      <c r="H40" s="161">
        <v>5</v>
      </c>
      <c r="I40" s="161" t="s">
        <v>145</v>
      </c>
      <c r="J40" s="161">
        <v>50202207</v>
      </c>
      <c r="K40" s="161">
        <v>47915076</v>
      </c>
      <c r="L40" s="161">
        <v>2287131</v>
      </c>
      <c r="M40">
        <v>3</v>
      </c>
    </row>
    <row r="41" spans="4:13">
      <c r="E41" s="71"/>
      <c r="F41" s="71"/>
      <c r="H41" s="161">
        <v>6</v>
      </c>
      <c r="I41" s="161" t="s">
        <v>146</v>
      </c>
      <c r="J41" s="161">
        <v>566372063</v>
      </c>
      <c r="K41" s="161">
        <v>578487569</v>
      </c>
      <c r="L41" s="161">
        <v>-12115506</v>
      </c>
      <c r="M41">
        <v>8</v>
      </c>
    </row>
    <row r="42" spans="4:13">
      <c r="E42" s="71"/>
      <c r="F42" s="71"/>
      <c r="H42" s="161">
        <v>7</v>
      </c>
      <c r="I42" s="161" t="s">
        <v>147</v>
      </c>
      <c r="J42" s="161">
        <v>283211220</v>
      </c>
      <c r="K42" s="161">
        <v>293449920</v>
      </c>
      <c r="L42" s="161">
        <v>-10238700</v>
      </c>
      <c r="M42">
        <v>11</v>
      </c>
    </row>
    <row r="43" spans="4:13">
      <c r="E43" s="71"/>
      <c r="F43" s="71"/>
      <c r="H43" s="161"/>
      <c r="I43" s="161"/>
      <c r="J43" s="161">
        <v>943885472</v>
      </c>
      <c r="K43" s="161">
        <v>958954816</v>
      </c>
      <c r="L43" s="161">
        <v>-15069344</v>
      </c>
      <c r="M43">
        <v>30</v>
      </c>
    </row>
    <row r="44" spans="4:13">
      <c r="E44" s="71"/>
      <c r="F44" s="71"/>
    </row>
    <row r="45" spans="4:13">
      <c r="E45" s="71"/>
      <c r="F45" s="71"/>
    </row>
    <row r="46" spans="4:13">
      <c r="E46" s="71"/>
      <c r="F46" s="71"/>
    </row>
    <row r="47" spans="4:13">
      <c r="E47" s="71"/>
      <c r="F47" s="71"/>
    </row>
    <row r="48" spans="4:13">
      <c r="E48" s="71"/>
      <c r="F48" s="71"/>
    </row>
    <row r="49" spans="5:6">
      <c r="E49" s="71"/>
      <c r="F49" s="71"/>
    </row>
  </sheetData>
  <autoFilter ref="A2:F32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8"/>
  <sheetViews>
    <sheetView workbookViewId="0">
      <selection activeCell="D19" sqref="D19"/>
    </sheetView>
  </sheetViews>
  <sheetFormatPr defaultRowHeight="15"/>
  <cols>
    <col min="2" max="2" width="25.42578125" customWidth="1"/>
  </cols>
  <sheetData>
    <row r="1" spans="2:3" ht="23.25" customHeight="1">
      <c r="B1" t="s">
        <v>290</v>
      </c>
    </row>
    <row r="2" spans="2:3">
      <c r="B2" t="s">
        <v>285</v>
      </c>
      <c r="C2">
        <v>339723</v>
      </c>
    </row>
    <row r="3" spans="2:3">
      <c r="B3" t="s">
        <v>286</v>
      </c>
      <c r="C3">
        <v>1458956</v>
      </c>
    </row>
    <row r="4" spans="2:3">
      <c r="B4" t="s">
        <v>287</v>
      </c>
      <c r="C4">
        <v>121500</v>
      </c>
    </row>
    <row r="5" spans="2:3">
      <c r="B5" t="s">
        <v>288</v>
      </c>
      <c r="C5">
        <v>150000</v>
      </c>
    </row>
    <row r="6" spans="2:3">
      <c r="B6" t="s">
        <v>167</v>
      </c>
      <c r="C6">
        <v>497640</v>
      </c>
    </row>
    <row r="8" spans="2:3">
      <c r="B8" t="s">
        <v>289</v>
      </c>
      <c r="C8">
        <f>SUM(C2:C7)</f>
        <v>2567819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zoomScalePageLayoutView="50" workbookViewId="0">
      <selection activeCell="C6" sqref="C6"/>
    </sheetView>
  </sheetViews>
  <sheetFormatPr defaultColWidth="12.5703125" defaultRowHeight="15.75"/>
  <cols>
    <col min="1" max="1" width="3.85546875" style="1" customWidth="1"/>
    <col min="2" max="2" width="12.5703125" style="1"/>
    <col min="3" max="3" width="12.42578125" style="1" customWidth="1"/>
    <col min="4" max="4" width="14.42578125" style="1" customWidth="1"/>
    <col min="5" max="5" width="24.5703125" style="1" customWidth="1"/>
    <col min="6" max="6" width="11.85546875" style="1" customWidth="1"/>
    <col min="7" max="7" width="19.140625" style="1" customWidth="1"/>
    <col min="8" max="8" width="11.7109375" style="1" customWidth="1"/>
    <col min="9" max="9" width="9.85546875" style="1" customWidth="1"/>
    <col min="10" max="10" width="10.7109375" style="1" customWidth="1"/>
    <col min="11" max="11" width="13" style="1" customWidth="1"/>
    <col min="12" max="12" width="14" style="1" customWidth="1"/>
    <col min="13" max="16384" width="12.5703125" style="1"/>
  </cols>
  <sheetData>
    <row r="1" spans="1:12" ht="18.75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2" ht="22.5">
      <c r="A2" s="75"/>
      <c r="B2" s="75"/>
      <c r="C2" s="75"/>
      <c r="D2" s="74" t="s">
        <v>402</v>
      </c>
      <c r="F2" s="75"/>
      <c r="G2" s="75"/>
      <c r="H2" s="75"/>
      <c r="I2" s="75"/>
      <c r="J2" s="76"/>
      <c r="K2" s="75"/>
      <c r="L2" s="75" t="s">
        <v>401</v>
      </c>
    </row>
    <row r="3" spans="1:12" ht="19.5" thickBot="1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1:12" ht="47.25" customHeight="1">
      <c r="A4" s="77"/>
      <c r="B4" s="78" t="s">
        <v>292</v>
      </c>
      <c r="C4" s="79" t="s">
        <v>293</v>
      </c>
      <c r="D4" s="80" t="s">
        <v>294</v>
      </c>
      <c r="E4" s="80" t="s">
        <v>295</v>
      </c>
      <c r="F4" s="80" t="s">
        <v>296</v>
      </c>
      <c r="G4" s="80" t="s">
        <v>297</v>
      </c>
      <c r="H4" s="80" t="s">
        <v>298</v>
      </c>
      <c r="I4" s="80" t="s">
        <v>299</v>
      </c>
      <c r="J4" s="80" t="s">
        <v>300</v>
      </c>
      <c r="K4" s="80" t="s">
        <v>301</v>
      </c>
      <c r="L4" s="81" t="s">
        <v>308</v>
      </c>
    </row>
    <row r="5" spans="1:12" ht="52.5" customHeight="1">
      <c r="A5" s="77">
        <v>1</v>
      </c>
      <c r="B5" s="82" t="s">
        <v>13</v>
      </c>
      <c r="C5" s="83" t="s">
        <v>303</v>
      </c>
      <c r="D5" s="83" t="s">
        <v>302</v>
      </c>
      <c r="E5" s="83" t="s">
        <v>304</v>
      </c>
      <c r="F5" s="83" t="s">
        <v>305</v>
      </c>
      <c r="G5" s="83" t="s">
        <v>306</v>
      </c>
      <c r="H5" s="83" t="s">
        <v>309</v>
      </c>
      <c r="I5" s="83">
        <v>7626</v>
      </c>
      <c r="J5" s="83">
        <v>2374</v>
      </c>
      <c r="K5" s="83" t="s">
        <v>307</v>
      </c>
      <c r="L5" s="84">
        <v>3175</v>
      </c>
    </row>
    <row r="6" spans="1:12" ht="73.5" customHeight="1">
      <c r="A6" s="77">
        <v>2</v>
      </c>
      <c r="B6" s="82" t="s">
        <v>22</v>
      </c>
      <c r="C6" s="83" t="s">
        <v>310</v>
      </c>
      <c r="D6" s="83" t="s">
        <v>311</v>
      </c>
      <c r="E6" s="85" t="s">
        <v>312</v>
      </c>
      <c r="F6" s="85" t="s">
        <v>313</v>
      </c>
      <c r="G6" s="85" t="s">
        <v>314</v>
      </c>
      <c r="H6" s="85" t="s">
        <v>315</v>
      </c>
      <c r="I6" s="86">
        <v>2456</v>
      </c>
      <c r="J6" s="85" t="s">
        <v>316</v>
      </c>
      <c r="K6" s="83" t="s">
        <v>307</v>
      </c>
      <c r="L6" s="84">
        <v>3402</v>
      </c>
    </row>
    <row r="7" spans="1:12" ht="80.25" customHeight="1">
      <c r="A7" s="77">
        <v>3</v>
      </c>
      <c r="B7" s="82" t="s">
        <v>28</v>
      </c>
      <c r="C7" s="83" t="s">
        <v>310</v>
      </c>
      <c r="D7" s="83" t="s">
        <v>311</v>
      </c>
      <c r="E7" s="85" t="s">
        <v>317</v>
      </c>
      <c r="F7" s="85" t="s">
        <v>318</v>
      </c>
      <c r="G7" s="85" t="s">
        <v>319</v>
      </c>
      <c r="H7" s="85" t="s">
        <v>320</v>
      </c>
      <c r="I7" s="85">
        <v>70</v>
      </c>
      <c r="J7" s="87">
        <f>I7*4.1</f>
        <v>287</v>
      </c>
      <c r="K7" s="85" t="s">
        <v>321</v>
      </c>
      <c r="L7" s="88">
        <v>562</v>
      </c>
    </row>
    <row r="8" spans="1:12" ht="51" customHeight="1">
      <c r="A8" s="77">
        <v>4</v>
      </c>
      <c r="B8" s="82" t="s">
        <v>33</v>
      </c>
      <c r="C8" s="83" t="s">
        <v>322</v>
      </c>
      <c r="D8" s="83" t="s">
        <v>323</v>
      </c>
      <c r="E8" s="85" t="s">
        <v>324</v>
      </c>
      <c r="F8" s="89" t="s">
        <v>325</v>
      </c>
      <c r="G8" s="85" t="s">
        <v>326</v>
      </c>
      <c r="H8" s="85" t="s">
        <v>327</v>
      </c>
      <c r="I8" s="85">
        <v>34</v>
      </c>
      <c r="J8" s="85">
        <v>140</v>
      </c>
      <c r="K8" s="85" t="s">
        <v>307</v>
      </c>
      <c r="L8" s="90">
        <v>372</v>
      </c>
    </row>
    <row r="9" spans="1:12" ht="33.75" customHeight="1">
      <c r="A9" s="77">
        <v>5</v>
      </c>
      <c r="B9" s="104" t="s">
        <v>40</v>
      </c>
      <c r="C9" s="83" t="s">
        <v>322</v>
      </c>
      <c r="D9" s="83" t="s">
        <v>328</v>
      </c>
      <c r="E9" s="85" t="s">
        <v>329</v>
      </c>
      <c r="F9" s="85" t="s">
        <v>330</v>
      </c>
      <c r="G9" s="85" t="s">
        <v>326</v>
      </c>
      <c r="H9" s="85" t="s">
        <v>331</v>
      </c>
      <c r="I9" s="85">
        <v>48</v>
      </c>
      <c r="J9" s="85">
        <v>200</v>
      </c>
      <c r="K9" s="85" t="s">
        <v>307</v>
      </c>
      <c r="L9" s="88">
        <v>968</v>
      </c>
    </row>
    <row r="10" spans="1:12" ht="34.5" customHeight="1">
      <c r="A10" s="77">
        <v>6</v>
      </c>
      <c r="B10" s="104" t="s">
        <v>45</v>
      </c>
      <c r="C10" s="83" t="s">
        <v>322</v>
      </c>
      <c r="D10" s="95" t="s">
        <v>328</v>
      </c>
      <c r="E10" s="91" t="s">
        <v>329</v>
      </c>
      <c r="F10" s="91" t="s">
        <v>338</v>
      </c>
      <c r="G10" s="91" t="s">
        <v>334</v>
      </c>
      <c r="H10" s="91" t="s">
        <v>331</v>
      </c>
      <c r="I10" s="91">
        <v>133</v>
      </c>
      <c r="J10" s="93">
        <f>I10*4.1</f>
        <v>545.29999999999995</v>
      </c>
      <c r="K10" s="91" t="s">
        <v>336</v>
      </c>
      <c r="L10" s="102">
        <v>2865</v>
      </c>
    </row>
    <row r="11" spans="1:12" ht="34.5" customHeight="1">
      <c r="A11" s="77">
        <v>7</v>
      </c>
      <c r="B11" s="104" t="s">
        <v>49</v>
      </c>
      <c r="C11" s="83" t="s">
        <v>322</v>
      </c>
      <c r="D11" s="95" t="s">
        <v>328</v>
      </c>
      <c r="E11" s="91" t="s">
        <v>332</v>
      </c>
      <c r="F11" s="91" t="s">
        <v>339</v>
      </c>
      <c r="G11" s="91" t="s">
        <v>334</v>
      </c>
      <c r="H11" s="91" t="s">
        <v>331</v>
      </c>
      <c r="I11" s="91">
        <v>81</v>
      </c>
      <c r="J11" s="93">
        <f t="shared" ref="J11:J19" si="0">I11*4.1</f>
        <v>332.09999999999997</v>
      </c>
      <c r="K11" s="91" t="s">
        <v>336</v>
      </c>
      <c r="L11" s="102">
        <v>2289</v>
      </c>
    </row>
    <row r="12" spans="1:12" ht="34.5">
      <c r="A12" s="77">
        <v>8</v>
      </c>
      <c r="B12" s="104" t="s">
        <v>52</v>
      </c>
      <c r="C12" s="83" t="s">
        <v>322</v>
      </c>
      <c r="D12" s="91" t="s">
        <v>337</v>
      </c>
      <c r="E12" s="91" t="s">
        <v>333</v>
      </c>
      <c r="F12" s="91" t="s">
        <v>340</v>
      </c>
      <c r="G12" s="91" t="s">
        <v>359</v>
      </c>
      <c r="H12" s="91" t="s">
        <v>335</v>
      </c>
      <c r="I12" s="91">
        <v>100</v>
      </c>
      <c r="J12" s="93">
        <f t="shared" si="0"/>
        <v>409.99999999999994</v>
      </c>
      <c r="K12" s="91" t="s">
        <v>57</v>
      </c>
      <c r="L12" s="103">
        <v>18000</v>
      </c>
    </row>
    <row r="13" spans="1:12" ht="70.5" customHeight="1">
      <c r="A13" s="77">
        <v>9</v>
      </c>
      <c r="B13" s="104" t="s">
        <v>59</v>
      </c>
      <c r="C13" s="83" t="s">
        <v>322</v>
      </c>
      <c r="D13" s="91" t="s">
        <v>341</v>
      </c>
      <c r="E13" s="91" t="s">
        <v>342</v>
      </c>
      <c r="F13" s="91" t="s">
        <v>343</v>
      </c>
      <c r="G13" s="91" t="s">
        <v>344</v>
      </c>
      <c r="H13" s="91" t="s">
        <v>345</v>
      </c>
      <c r="I13" s="91">
        <v>1000</v>
      </c>
      <c r="J13" s="93">
        <f t="shared" si="0"/>
        <v>4100</v>
      </c>
      <c r="K13" s="91" t="s">
        <v>66</v>
      </c>
      <c r="L13" s="94">
        <v>8123.6909999999998</v>
      </c>
    </row>
    <row r="14" spans="1:12" ht="120.75">
      <c r="A14" s="77">
        <v>10</v>
      </c>
      <c r="B14" s="104" t="s">
        <v>67</v>
      </c>
      <c r="C14" s="83" t="s">
        <v>322</v>
      </c>
      <c r="D14" s="91" t="s">
        <v>341</v>
      </c>
      <c r="E14" s="91" t="s">
        <v>346</v>
      </c>
      <c r="F14" s="91" t="s">
        <v>347</v>
      </c>
      <c r="G14" s="91" t="s">
        <v>348</v>
      </c>
      <c r="H14" s="91" t="s">
        <v>345</v>
      </c>
      <c r="I14" s="91">
        <v>960</v>
      </c>
      <c r="J14" s="93">
        <f t="shared" si="0"/>
        <v>3935.9999999999995</v>
      </c>
      <c r="K14" s="91" t="s">
        <v>71</v>
      </c>
      <c r="L14" s="94">
        <v>6626</v>
      </c>
    </row>
    <row r="15" spans="1:12" ht="34.5">
      <c r="A15" s="77">
        <v>11</v>
      </c>
      <c r="B15" s="104" t="s">
        <v>72</v>
      </c>
      <c r="C15" s="83" t="s">
        <v>322</v>
      </c>
      <c r="D15" s="91" t="s">
        <v>349</v>
      </c>
      <c r="E15" s="91" t="s">
        <v>350</v>
      </c>
      <c r="F15" s="92" t="s">
        <v>351</v>
      </c>
      <c r="G15" s="91" t="s">
        <v>352</v>
      </c>
      <c r="H15" s="91" t="s">
        <v>353</v>
      </c>
      <c r="I15" s="91">
        <v>2520</v>
      </c>
      <c r="J15" s="93">
        <f t="shared" si="0"/>
        <v>10332</v>
      </c>
      <c r="K15" s="91" t="s">
        <v>57</v>
      </c>
      <c r="L15" s="94">
        <v>26913</v>
      </c>
    </row>
    <row r="16" spans="1:12" ht="50.25" customHeight="1">
      <c r="A16" s="77">
        <v>12</v>
      </c>
      <c r="B16" s="105" t="s">
        <v>75</v>
      </c>
      <c r="C16" s="83" t="s">
        <v>322</v>
      </c>
      <c r="D16" s="95" t="s">
        <v>328</v>
      </c>
      <c r="E16" s="91" t="s">
        <v>332</v>
      </c>
      <c r="F16" s="91" t="s">
        <v>354</v>
      </c>
      <c r="G16" s="91" t="s">
        <v>334</v>
      </c>
      <c r="H16" s="91" t="s">
        <v>331</v>
      </c>
      <c r="I16" s="91">
        <v>13</v>
      </c>
      <c r="J16" s="93">
        <f>I16*4.1</f>
        <v>53.3</v>
      </c>
      <c r="K16" s="91" t="s">
        <v>220</v>
      </c>
      <c r="L16" s="94">
        <v>496</v>
      </c>
    </row>
    <row r="17" spans="1:12" ht="51.75">
      <c r="A17" s="77">
        <v>13</v>
      </c>
      <c r="B17" s="105" t="s">
        <v>79</v>
      </c>
      <c r="C17" s="83" t="s">
        <v>322</v>
      </c>
      <c r="D17" s="91" t="s">
        <v>355</v>
      </c>
      <c r="E17" s="91" t="s">
        <v>356</v>
      </c>
      <c r="F17" s="91" t="s">
        <v>357</v>
      </c>
      <c r="G17" s="91" t="s">
        <v>358</v>
      </c>
      <c r="H17" s="91" t="s">
        <v>345</v>
      </c>
      <c r="I17" s="91">
        <v>214</v>
      </c>
      <c r="J17" s="93">
        <f t="shared" si="0"/>
        <v>877.4</v>
      </c>
      <c r="K17" s="91" t="s">
        <v>57</v>
      </c>
      <c r="L17" s="94">
        <v>2000</v>
      </c>
    </row>
    <row r="18" spans="1:12" ht="34.5">
      <c r="A18" s="77">
        <v>14</v>
      </c>
      <c r="B18" s="105" t="s">
        <v>84</v>
      </c>
      <c r="C18" s="83" t="s">
        <v>322</v>
      </c>
      <c r="D18" s="91" t="s">
        <v>337</v>
      </c>
      <c r="E18" s="91" t="s">
        <v>333</v>
      </c>
      <c r="F18" s="96">
        <v>2015</v>
      </c>
      <c r="G18" s="91" t="s">
        <v>360</v>
      </c>
      <c r="H18" s="91" t="s">
        <v>335</v>
      </c>
      <c r="I18" s="91">
        <v>200</v>
      </c>
      <c r="J18" s="93">
        <f t="shared" si="0"/>
        <v>819.99999999999989</v>
      </c>
      <c r="K18" s="91" t="s">
        <v>57</v>
      </c>
      <c r="L18" s="94">
        <v>36000</v>
      </c>
    </row>
    <row r="19" spans="1:12" ht="36" customHeight="1">
      <c r="A19" s="77">
        <v>15</v>
      </c>
      <c r="B19" s="105" t="s">
        <v>87</v>
      </c>
      <c r="C19" s="83" t="s">
        <v>322</v>
      </c>
      <c r="D19" s="91" t="s">
        <v>361</v>
      </c>
      <c r="E19" s="91" t="s">
        <v>362</v>
      </c>
      <c r="F19" s="91" t="s">
        <v>363</v>
      </c>
      <c r="G19" s="91" t="s">
        <v>348</v>
      </c>
      <c r="H19" s="91" t="s">
        <v>364</v>
      </c>
      <c r="I19" s="91">
        <v>5730</v>
      </c>
      <c r="J19" s="93">
        <f t="shared" si="0"/>
        <v>23492.999999999996</v>
      </c>
      <c r="K19" s="91" t="s">
        <v>94</v>
      </c>
      <c r="L19" s="94">
        <v>10189</v>
      </c>
    </row>
    <row r="20" spans="1:12" ht="34.5">
      <c r="A20" s="77">
        <v>16</v>
      </c>
      <c r="B20" s="105" t="s">
        <v>95</v>
      </c>
      <c r="C20" s="83" t="s">
        <v>322</v>
      </c>
      <c r="D20" s="91" t="s">
        <v>365</v>
      </c>
      <c r="E20" s="91" t="s">
        <v>224</v>
      </c>
      <c r="F20" s="91" t="s">
        <v>366</v>
      </c>
      <c r="G20" s="91" t="s">
        <v>367</v>
      </c>
      <c r="H20" s="91" t="s">
        <v>368</v>
      </c>
      <c r="I20" s="91">
        <v>300</v>
      </c>
      <c r="J20" s="91">
        <v>858055</v>
      </c>
      <c r="K20" s="91" t="s">
        <v>100</v>
      </c>
      <c r="L20" s="94">
        <v>7777</v>
      </c>
    </row>
    <row r="21" spans="1:12" ht="51.75">
      <c r="A21" s="77">
        <v>17</v>
      </c>
      <c r="B21" s="105" t="s">
        <v>191</v>
      </c>
      <c r="C21" s="83" t="s">
        <v>322</v>
      </c>
      <c r="D21" s="91" t="s">
        <v>369</v>
      </c>
      <c r="E21" s="91" t="s">
        <v>370</v>
      </c>
      <c r="F21" s="91" t="s">
        <v>371</v>
      </c>
      <c r="G21" s="91" t="s">
        <v>348</v>
      </c>
      <c r="H21" s="91" t="s">
        <v>327</v>
      </c>
      <c r="I21" s="91">
        <v>8320</v>
      </c>
      <c r="J21" s="91">
        <v>33280</v>
      </c>
      <c r="K21" s="91" t="s">
        <v>105</v>
      </c>
      <c r="L21" s="94">
        <v>19995.4545454545</v>
      </c>
    </row>
    <row r="22" spans="1:12" ht="51.75">
      <c r="A22" s="77">
        <v>18</v>
      </c>
      <c r="B22" s="105" t="s">
        <v>192</v>
      </c>
      <c r="C22" s="83" t="s">
        <v>322</v>
      </c>
      <c r="D22" s="91" t="s">
        <v>355</v>
      </c>
      <c r="E22" s="91" t="s">
        <v>372</v>
      </c>
      <c r="F22" s="91" t="s">
        <v>373</v>
      </c>
      <c r="G22" s="91" t="s">
        <v>374</v>
      </c>
      <c r="H22" s="91" t="s">
        <v>375</v>
      </c>
      <c r="I22" s="91">
        <v>910</v>
      </c>
      <c r="J22" s="91">
        <v>910</v>
      </c>
      <c r="K22" s="91" t="s">
        <v>57</v>
      </c>
      <c r="L22" s="94">
        <v>20000</v>
      </c>
    </row>
    <row r="23" spans="1:12" ht="51.75">
      <c r="A23" s="77">
        <v>19</v>
      </c>
      <c r="B23" s="105" t="s">
        <v>110</v>
      </c>
      <c r="C23" s="83" t="s">
        <v>322</v>
      </c>
      <c r="D23" s="91" t="s">
        <v>355</v>
      </c>
      <c r="E23" s="91" t="s">
        <v>376</v>
      </c>
      <c r="F23" s="91" t="s">
        <v>377</v>
      </c>
      <c r="G23" s="91" t="s">
        <v>378</v>
      </c>
      <c r="H23" s="91" t="s">
        <v>379</v>
      </c>
      <c r="I23" s="91">
        <v>800</v>
      </c>
      <c r="J23" s="91">
        <v>800</v>
      </c>
      <c r="K23" s="91" t="s">
        <v>188</v>
      </c>
      <c r="L23" s="94">
        <v>5160</v>
      </c>
    </row>
    <row r="24" spans="1:12" ht="34.5">
      <c r="A24" s="77">
        <v>20</v>
      </c>
      <c r="B24" s="105" t="s">
        <v>115</v>
      </c>
      <c r="C24" s="83" t="s">
        <v>322</v>
      </c>
      <c r="D24" s="91" t="s">
        <v>355</v>
      </c>
      <c r="E24" s="91" t="s">
        <v>224</v>
      </c>
      <c r="F24" s="91" t="s">
        <v>380</v>
      </c>
      <c r="G24" s="91" t="s">
        <v>381</v>
      </c>
      <c r="H24" s="91" t="s">
        <v>99</v>
      </c>
      <c r="I24" s="91">
        <v>800</v>
      </c>
      <c r="J24" s="91">
        <v>858055</v>
      </c>
      <c r="K24" s="91" t="s">
        <v>100</v>
      </c>
      <c r="L24" s="94">
        <v>23852</v>
      </c>
    </row>
    <row r="25" spans="1:12" ht="34.5">
      <c r="A25" s="77">
        <v>21</v>
      </c>
      <c r="B25" s="105" t="s">
        <v>162</v>
      </c>
      <c r="C25" s="83" t="s">
        <v>322</v>
      </c>
      <c r="D25" s="91" t="s">
        <v>355</v>
      </c>
      <c r="E25" s="91" t="s">
        <v>125</v>
      </c>
      <c r="F25" s="96">
        <v>2016</v>
      </c>
      <c r="G25" s="91" t="s">
        <v>348</v>
      </c>
      <c r="H25" s="91" t="s">
        <v>128</v>
      </c>
      <c r="I25" s="97">
        <f>L25/100</f>
        <v>2232.6010000000001</v>
      </c>
      <c r="J25" s="97">
        <f>I25*4</f>
        <v>8930.4040000000005</v>
      </c>
      <c r="K25" s="91" t="s">
        <v>129</v>
      </c>
      <c r="L25" s="94">
        <v>223260.1</v>
      </c>
    </row>
    <row r="26" spans="1:12" ht="51.75">
      <c r="A26" s="77">
        <v>22</v>
      </c>
      <c r="B26" s="105" t="s">
        <v>124</v>
      </c>
      <c r="C26" s="83" t="s">
        <v>322</v>
      </c>
      <c r="D26" s="91" t="s">
        <v>341</v>
      </c>
      <c r="E26" s="91" t="s">
        <v>387</v>
      </c>
      <c r="F26" s="91" t="s">
        <v>386</v>
      </c>
      <c r="G26" s="91" t="s">
        <v>382</v>
      </c>
      <c r="H26" s="91" t="s">
        <v>113</v>
      </c>
      <c r="I26" s="91">
        <v>600</v>
      </c>
      <c r="J26" s="91">
        <v>2400</v>
      </c>
      <c r="K26" s="91" t="s">
        <v>114</v>
      </c>
      <c r="L26" s="94">
        <v>32463.37</v>
      </c>
    </row>
    <row r="27" spans="1:12" ht="34.5">
      <c r="A27" s="77">
        <v>23</v>
      </c>
      <c r="B27" s="105" t="s">
        <v>169</v>
      </c>
      <c r="C27" s="83" t="s">
        <v>322</v>
      </c>
      <c r="D27" s="91" t="s">
        <v>337</v>
      </c>
      <c r="E27" s="91" t="s">
        <v>388</v>
      </c>
      <c r="F27" s="91" t="s">
        <v>391</v>
      </c>
      <c r="G27" s="91" t="s">
        <v>383</v>
      </c>
      <c r="H27" s="91" t="s">
        <v>353</v>
      </c>
      <c r="I27" s="91">
        <v>3316</v>
      </c>
      <c r="J27" s="91">
        <v>3316</v>
      </c>
      <c r="K27" s="91" t="s">
        <v>123</v>
      </c>
      <c r="L27" s="94">
        <v>13034.439798762667</v>
      </c>
    </row>
    <row r="28" spans="1:12" ht="34.5">
      <c r="A28" s="77">
        <v>24</v>
      </c>
      <c r="B28" s="91" t="s">
        <v>132</v>
      </c>
      <c r="C28" s="83" t="s">
        <v>322</v>
      </c>
      <c r="D28" s="91" t="s">
        <v>355</v>
      </c>
      <c r="E28" s="91" t="s">
        <v>389</v>
      </c>
      <c r="F28" s="91" t="s">
        <v>392</v>
      </c>
      <c r="G28" s="91" t="s">
        <v>385</v>
      </c>
      <c r="H28" s="91" t="s">
        <v>384</v>
      </c>
      <c r="I28" s="91">
        <v>300</v>
      </c>
      <c r="J28" s="91">
        <v>1200</v>
      </c>
      <c r="K28" s="91" t="s">
        <v>131</v>
      </c>
      <c r="L28" s="98">
        <v>31327.307200000003</v>
      </c>
    </row>
    <row r="29" spans="1:12" ht="34.5">
      <c r="A29" s="77">
        <v>25</v>
      </c>
      <c r="B29" s="91" t="s">
        <v>170</v>
      </c>
      <c r="C29" s="83" t="s">
        <v>322</v>
      </c>
      <c r="D29" s="91" t="s">
        <v>355</v>
      </c>
      <c r="E29" s="91" t="s">
        <v>390</v>
      </c>
      <c r="F29" s="96">
        <v>2017</v>
      </c>
      <c r="G29" s="91" t="s">
        <v>383</v>
      </c>
      <c r="H29" s="91" t="s">
        <v>368</v>
      </c>
      <c r="I29" s="91">
        <v>6274</v>
      </c>
      <c r="J29" s="91">
        <v>6274</v>
      </c>
      <c r="K29" s="91" t="s">
        <v>123</v>
      </c>
      <c r="L29" s="98">
        <v>40825</v>
      </c>
    </row>
    <row r="30" spans="1:12" ht="34.5">
      <c r="A30" s="77">
        <v>26</v>
      </c>
      <c r="B30" s="91" t="s">
        <v>171</v>
      </c>
      <c r="C30" s="83" t="s">
        <v>322</v>
      </c>
      <c r="D30" s="91" t="s">
        <v>355</v>
      </c>
      <c r="E30" s="91" t="s">
        <v>393</v>
      </c>
      <c r="F30" s="91" t="s">
        <v>394</v>
      </c>
      <c r="G30" s="91" t="s">
        <v>396</v>
      </c>
      <c r="H30" s="91" t="s">
        <v>395</v>
      </c>
      <c r="I30" s="91">
        <v>26</v>
      </c>
      <c r="J30" s="91">
        <v>110</v>
      </c>
      <c r="K30" s="91" t="s">
        <v>397</v>
      </c>
      <c r="L30" s="98">
        <v>1481</v>
      </c>
    </row>
    <row r="31" spans="1:12" ht="34.5">
      <c r="A31" s="77">
        <v>27</v>
      </c>
      <c r="B31" s="91" t="s">
        <v>177</v>
      </c>
      <c r="C31" s="83" t="s">
        <v>322</v>
      </c>
      <c r="D31" s="91" t="s">
        <v>328</v>
      </c>
      <c r="E31" s="91" t="s">
        <v>398</v>
      </c>
      <c r="F31" s="91" t="s">
        <v>399</v>
      </c>
      <c r="G31" s="91" t="s">
        <v>396</v>
      </c>
      <c r="H31" s="91" t="s">
        <v>331</v>
      </c>
      <c r="I31" s="91">
        <v>6274</v>
      </c>
      <c r="J31" s="91">
        <v>6274</v>
      </c>
      <c r="K31" s="91" t="s">
        <v>257</v>
      </c>
      <c r="L31" s="99">
        <v>4508</v>
      </c>
    </row>
    <row r="32" spans="1:12" ht="18.75">
      <c r="A32" s="75"/>
      <c r="B32" s="75"/>
      <c r="C32" s="75"/>
      <c r="D32" s="100"/>
      <c r="E32" s="100"/>
      <c r="F32" s="100"/>
      <c r="G32" s="100"/>
      <c r="H32" s="100" t="s">
        <v>400</v>
      </c>
      <c r="I32" s="100">
        <f>SUM(I5:I30)</f>
        <v>45063.601000000002</v>
      </c>
      <c r="J32" s="100">
        <f>SUM(J5:J30)</f>
        <v>1821230.5040000002</v>
      </c>
      <c r="K32" s="100"/>
      <c r="L32" s="101">
        <f>SUM(L5:L31)</f>
        <v>545664.36254421715</v>
      </c>
    </row>
    <row r="33" spans="1:12" ht="18.75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</row>
    <row r="34" spans="1:12" ht="18.75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</row>
  </sheetData>
  <autoFilter ref="B4:L4"/>
  <pageMargins left="0.5" right="0.65" top="0.68" bottom="0.69" header="0.5" footer="0.5"/>
  <pageSetup paperSize="9" scale="85" orientation="landscape" verticalDpi="4294967292" r:id="rId1"/>
  <headerFooter>
    <oddFooter>&amp;L004/frm-adm-fnc/22May16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8"/>
  <sheetViews>
    <sheetView workbookViewId="0">
      <selection activeCell="G8" sqref="G8"/>
    </sheetView>
  </sheetViews>
  <sheetFormatPr defaultRowHeight="15"/>
  <cols>
    <col min="1" max="1" width="3.140625" customWidth="1"/>
    <col min="2" max="2" width="4.140625" customWidth="1"/>
    <col min="3" max="3" width="14.5703125" customWidth="1"/>
    <col min="4" max="4" width="11.140625" customWidth="1"/>
    <col min="9" max="9" width="12.85546875" customWidth="1"/>
  </cols>
  <sheetData>
    <row r="1" spans="2:10" ht="48.75" customHeight="1" thickBot="1">
      <c r="B1" s="121" t="s">
        <v>475</v>
      </c>
      <c r="I1" s="121" t="s">
        <v>476</v>
      </c>
    </row>
    <row r="2" spans="2:10" ht="20.25" customHeight="1">
      <c r="B2" s="167" t="s">
        <v>193</v>
      </c>
      <c r="C2" s="167" t="s">
        <v>404</v>
      </c>
      <c r="D2" s="167" t="s">
        <v>405</v>
      </c>
      <c r="E2" s="167" t="s">
        <v>406</v>
      </c>
      <c r="F2" s="167" t="s">
        <v>407</v>
      </c>
      <c r="G2" s="167" t="s">
        <v>408</v>
      </c>
      <c r="H2" s="167" t="s">
        <v>409</v>
      </c>
      <c r="I2" s="167" t="s">
        <v>410</v>
      </c>
      <c r="J2" s="109"/>
    </row>
    <row r="3" spans="2:10" ht="15.75" thickBot="1">
      <c r="B3" s="168"/>
      <c r="C3" s="168"/>
      <c r="D3" s="168"/>
      <c r="E3" s="168"/>
      <c r="F3" s="168"/>
      <c r="G3" s="168"/>
      <c r="H3" s="168"/>
      <c r="I3" s="168"/>
      <c r="J3" s="109"/>
    </row>
    <row r="4" spans="2:10" ht="54.75" thickBot="1">
      <c r="B4" s="110" t="s">
        <v>411</v>
      </c>
      <c r="C4" s="111" t="s">
        <v>412</v>
      </c>
      <c r="D4" s="111" t="s">
        <v>413</v>
      </c>
      <c r="E4" s="112">
        <v>1</v>
      </c>
      <c r="F4" s="111" t="s">
        <v>414</v>
      </c>
      <c r="G4" s="112">
        <v>170000</v>
      </c>
      <c r="H4" s="112">
        <v>170000</v>
      </c>
      <c r="I4" s="111" t="s">
        <v>415</v>
      </c>
      <c r="J4" s="109"/>
    </row>
    <row r="5" spans="2:10" ht="36.75" thickBot="1">
      <c r="B5" s="110" t="s">
        <v>416</v>
      </c>
      <c r="C5" s="111" t="s">
        <v>412</v>
      </c>
      <c r="D5" s="111" t="s">
        <v>417</v>
      </c>
      <c r="E5" s="112">
        <v>1</v>
      </c>
      <c r="F5" s="111" t="s">
        <v>414</v>
      </c>
      <c r="G5" s="112">
        <v>58000</v>
      </c>
      <c r="H5" s="112">
        <v>58000</v>
      </c>
      <c r="I5" s="111" t="s">
        <v>415</v>
      </c>
      <c r="J5" s="109"/>
    </row>
    <row r="6" spans="2:10" ht="54.75" thickBot="1">
      <c r="B6" s="110" t="s">
        <v>418</v>
      </c>
      <c r="C6" s="111" t="s">
        <v>412</v>
      </c>
      <c r="D6" s="111" t="s">
        <v>413</v>
      </c>
      <c r="E6" s="112">
        <v>1</v>
      </c>
      <c r="F6" s="111" t="s">
        <v>414</v>
      </c>
      <c r="G6" s="112">
        <v>72000</v>
      </c>
      <c r="H6" s="112">
        <v>72000</v>
      </c>
      <c r="I6" s="111" t="s">
        <v>415</v>
      </c>
      <c r="J6" s="109"/>
    </row>
    <row r="7" spans="2:10" ht="36.75" thickBot="1">
      <c r="B7" s="110" t="s">
        <v>419</v>
      </c>
      <c r="C7" s="111" t="s">
        <v>412</v>
      </c>
      <c r="D7" s="111" t="s">
        <v>420</v>
      </c>
      <c r="E7" s="112">
        <v>1</v>
      </c>
      <c r="F7" s="111" t="s">
        <v>414</v>
      </c>
      <c r="G7" s="112">
        <v>340000</v>
      </c>
      <c r="H7" s="112">
        <v>340000</v>
      </c>
      <c r="I7" s="111" t="s">
        <v>415</v>
      </c>
      <c r="J7" s="109"/>
    </row>
    <row r="8" spans="2:10" ht="54.75" thickBot="1">
      <c r="B8" s="110" t="s">
        <v>421</v>
      </c>
      <c r="C8" s="111" t="s">
        <v>412</v>
      </c>
      <c r="D8" s="111" t="s">
        <v>422</v>
      </c>
      <c r="E8" s="112">
        <v>1</v>
      </c>
      <c r="F8" s="111" t="s">
        <v>414</v>
      </c>
      <c r="G8" s="112">
        <v>220000</v>
      </c>
      <c r="H8" s="112">
        <v>220000</v>
      </c>
      <c r="I8" s="111" t="s">
        <v>415</v>
      </c>
      <c r="J8" s="109"/>
    </row>
    <row r="9" spans="2:10" ht="36.75" thickBot="1">
      <c r="B9" s="110" t="s">
        <v>423</v>
      </c>
      <c r="C9" s="111" t="s">
        <v>412</v>
      </c>
      <c r="D9" s="111" t="s">
        <v>424</v>
      </c>
      <c r="E9" s="112">
        <v>1</v>
      </c>
      <c r="F9" s="111" t="s">
        <v>425</v>
      </c>
      <c r="G9" s="112">
        <v>140000</v>
      </c>
      <c r="H9" s="112">
        <v>140000</v>
      </c>
      <c r="I9" s="111" t="s">
        <v>415</v>
      </c>
      <c r="J9" s="109"/>
    </row>
    <row r="10" spans="2:10" ht="54.75" thickBot="1">
      <c r="B10" s="110" t="s">
        <v>426</v>
      </c>
      <c r="C10" s="111" t="s">
        <v>412</v>
      </c>
      <c r="D10" s="111" t="s">
        <v>427</v>
      </c>
      <c r="E10" s="112">
        <v>1</v>
      </c>
      <c r="F10" s="111" t="s">
        <v>425</v>
      </c>
      <c r="G10" s="112">
        <v>500000</v>
      </c>
      <c r="H10" s="112">
        <v>500000</v>
      </c>
      <c r="I10" s="111" t="s">
        <v>415</v>
      </c>
      <c r="J10" s="109"/>
    </row>
    <row r="11" spans="2:10" ht="36.75" thickBot="1">
      <c r="B11" s="110" t="s">
        <v>428</v>
      </c>
      <c r="C11" s="111" t="s">
        <v>412</v>
      </c>
      <c r="D11" s="111" t="s">
        <v>429</v>
      </c>
      <c r="E11" s="112">
        <v>1</v>
      </c>
      <c r="F11" s="111" t="s">
        <v>425</v>
      </c>
      <c r="G11" s="112">
        <v>30000</v>
      </c>
      <c r="H11" s="112">
        <v>30000</v>
      </c>
      <c r="I11" s="111" t="s">
        <v>415</v>
      </c>
      <c r="J11" s="109"/>
    </row>
    <row r="12" spans="2:10" ht="36.75" thickBot="1">
      <c r="B12" s="110" t="s">
        <v>430</v>
      </c>
      <c r="C12" s="111" t="s">
        <v>412</v>
      </c>
      <c r="D12" s="111" t="s">
        <v>431</v>
      </c>
      <c r="E12" s="112">
        <v>1</v>
      </c>
      <c r="F12" s="111" t="s">
        <v>414</v>
      </c>
      <c r="G12" s="112">
        <v>521400</v>
      </c>
      <c r="H12" s="112">
        <v>521400</v>
      </c>
      <c r="I12" s="111" t="s">
        <v>415</v>
      </c>
      <c r="J12" s="109"/>
    </row>
    <row r="13" spans="2:10" ht="36.75" thickBot="1">
      <c r="B13" s="110" t="s">
        <v>432</v>
      </c>
      <c r="C13" s="111" t="s">
        <v>412</v>
      </c>
      <c r="D13" s="111" t="s">
        <v>433</v>
      </c>
      <c r="E13" s="112">
        <v>1</v>
      </c>
      <c r="F13" s="111" t="s">
        <v>425</v>
      </c>
      <c r="G13" s="112">
        <v>58000</v>
      </c>
      <c r="H13" s="112">
        <v>58000</v>
      </c>
      <c r="I13" s="111" t="s">
        <v>415</v>
      </c>
      <c r="J13" s="109"/>
    </row>
    <row r="14" spans="2:10" ht="36.75" thickBot="1">
      <c r="B14" s="110" t="s">
        <v>434</v>
      </c>
      <c r="C14" s="111" t="s">
        <v>412</v>
      </c>
      <c r="D14" s="111" t="s">
        <v>435</v>
      </c>
      <c r="E14" s="111"/>
      <c r="F14" s="111" t="s">
        <v>425</v>
      </c>
      <c r="G14" s="112">
        <v>208000</v>
      </c>
      <c r="H14" s="112">
        <v>208000</v>
      </c>
      <c r="I14" s="111" t="s">
        <v>415</v>
      </c>
      <c r="J14" s="109"/>
    </row>
    <row r="15" spans="2:10" ht="72.75" thickBot="1">
      <c r="B15" s="110" t="s">
        <v>436</v>
      </c>
      <c r="C15" s="111" t="s">
        <v>437</v>
      </c>
      <c r="D15" s="111" t="s">
        <v>438</v>
      </c>
      <c r="E15" s="112">
        <v>1</v>
      </c>
      <c r="F15" s="111" t="s">
        <v>439</v>
      </c>
      <c r="G15" s="112">
        <v>82500</v>
      </c>
      <c r="H15" s="112">
        <v>82500</v>
      </c>
      <c r="I15" s="111" t="s">
        <v>415</v>
      </c>
      <c r="J15" s="109"/>
    </row>
    <row r="16" spans="2:10" ht="18.75" thickBot="1">
      <c r="B16" s="110" t="s">
        <v>440</v>
      </c>
      <c r="C16" s="111" t="s">
        <v>437</v>
      </c>
      <c r="D16" s="111" t="s">
        <v>441</v>
      </c>
      <c r="E16" s="112">
        <v>1</v>
      </c>
      <c r="F16" s="111" t="s">
        <v>425</v>
      </c>
      <c r="G16" s="112">
        <v>198000</v>
      </c>
      <c r="H16" s="112">
        <v>198000</v>
      </c>
      <c r="I16" s="111" t="s">
        <v>415</v>
      </c>
      <c r="J16" s="109"/>
    </row>
    <row r="17" spans="2:10" ht="36.75" thickBot="1">
      <c r="B17" s="110" t="s">
        <v>442</v>
      </c>
      <c r="C17" s="111" t="s">
        <v>437</v>
      </c>
      <c r="D17" s="111" t="s">
        <v>443</v>
      </c>
      <c r="E17" s="112">
        <v>1</v>
      </c>
      <c r="F17" s="111" t="s">
        <v>425</v>
      </c>
      <c r="G17" s="112">
        <v>130000</v>
      </c>
      <c r="H17" s="112">
        <v>130000</v>
      </c>
      <c r="I17" s="111" t="s">
        <v>444</v>
      </c>
      <c r="J17" s="109"/>
    </row>
    <row r="18" spans="2:10" ht="36.75" thickBot="1">
      <c r="B18" s="110" t="s">
        <v>445</v>
      </c>
      <c r="C18" s="111" t="s">
        <v>446</v>
      </c>
      <c r="D18" s="113" t="s">
        <v>447</v>
      </c>
      <c r="E18" s="114">
        <v>1</v>
      </c>
      <c r="F18" s="113" t="s">
        <v>448</v>
      </c>
      <c r="G18" s="114">
        <v>118000</v>
      </c>
      <c r="H18" s="114">
        <v>118000</v>
      </c>
      <c r="I18" s="113" t="s">
        <v>449</v>
      </c>
      <c r="J18" s="109"/>
    </row>
    <row r="19" spans="2:10" ht="18.75" thickBot="1">
      <c r="B19" s="110" t="s">
        <v>450</v>
      </c>
      <c r="C19" s="111" t="s">
        <v>451</v>
      </c>
      <c r="D19" s="115" t="s">
        <v>452</v>
      </c>
      <c r="E19" s="116">
        <v>1</v>
      </c>
      <c r="F19" s="115" t="s">
        <v>448</v>
      </c>
      <c r="G19" s="116">
        <v>45000</v>
      </c>
      <c r="H19" s="116">
        <v>45000</v>
      </c>
      <c r="I19" s="115" t="s">
        <v>415</v>
      </c>
      <c r="J19" s="109"/>
    </row>
    <row r="20" spans="2:10" ht="18.75" thickBot="1">
      <c r="B20" s="110" t="s">
        <v>453</v>
      </c>
      <c r="C20" s="111" t="s">
        <v>451</v>
      </c>
      <c r="D20" s="111" t="s">
        <v>454</v>
      </c>
      <c r="E20" s="112">
        <v>1</v>
      </c>
      <c r="F20" s="111" t="s">
        <v>448</v>
      </c>
      <c r="G20" s="112">
        <v>57000</v>
      </c>
      <c r="H20" s="112">
        <v>57000</v>
      </c>
      <c r="I20" s="111" t="s">
        <v>415</v>
      </c>
      <c r="J20" s="109"/>
    </row>
    <row r="21" spans="2:10" ht="72.75" thickBot="1">
      <c r="B21" s="110" t="s">
        <v>455</v>
      </c>
      <c r="C21" s="111" t="s">
        <v>446</v>
      </c>
      <c r="D21" s="111" t="s">
        <v>456</v>
      </c>
      <c r="E21" s="112">
        <v>1</v>
      </c>
      <c r="F21" s="111" t="s">
        <v>448</v>
      </c>
      <c r="G21" s="112">
        <v>50000</v>
      </c>
      <c r="H21" s="112">
        <v>50000</v>
      </c>
      <c r="I21" s="111" t="s">
        <v>457</v>
      </c>
      <c r="J21" s="109"/>
    </row>
    <row r="22" spans="2:10" ht="54.75" thickBot="1">
      <c r="B22" s="110" t="s">
        <v>458</v>
      </c>
      <c r="C22" s="111" t="s">
        <v>451</v>
      </c>
      <c r="D22" s="111" t="s">
        <v>459</v>
      </c>
      <c r="E22" s="112">
        <v>1</v>
      </c>
      <c r="F22" s="111" t="s">
        <v>448</v>
      </c>
      <c r="G22" s="112">
        <v>65000</v>
      </c>
      <c r="H22" s="112">
        <v>65000</v>
      </c>
      <c r="I22" s="111" t="s">
        <v>444</v>
      </c>
      <c r="J22" s="109"/>
    </row>
    <row r="23" spans="2:10" ht="36.75" thickBot="1">
      <c r="B23" s="117" t="s">
        <v>460</v>
      </c>
      <c r="C23" s="111" t="s">
        <v>446</v>
      </c>
      <c r="D23" s="113" t="s">
        <v>456</v>
      </c>
      <c r="E23" s="114">
        <v>2</v>
      </c>
      <c r="F23" s="113" t="s">
        <v>448</v>
      </c>
      <c r="G23" s="114">
        <v>120000</v>
      </c>
      <c r="H23" s="114">
        <v>120000</v>
      </c>
      <c r="I23" s="113" t="s">
        <v>444</v>
      </c>
      <c r="J23" s="109"/>
    </row>
    <row r="24" spans="2:10" ht="18.75" thickBot="1">
      <c r="B24" s="107" t="s">
        <v>461</v>
      </c>
      <c r="C24" s="113" t="s">
        <v>462</v>
      </c>
      <c r="D24" s="108" t="s">
        <v>463</v>
      </c>
      <c r="E24" s="118">
        <v>1</v>
      </c>
      <c r="F24" s="108" t="s">
        <v>448</v>
      </c>
      <c r="G24" s="118">
        <v>250000</v>
      </c>
      <c r="H24" s="118">
        <v>250000</v>
      </c>
      <c r="I24" s="108" t="s">
        <v>444</v>
      </c>
      <c r="J24" s="109"/>
    </row>
    <row r="25" spans="2:10" ht="36.75" thickBot="1">
      <c r="B25" s="107" t="s">
        <v>464</v>
      </c>
      <c r="C25" s="108" t="s">
        <v>465</v>
      </c>
      <c r="D25" s="108" t="s">
        <v>466</v>
      </c>
      <c r="E25" s="118">
        <v>1</v>
      </c>
      <c r="F25" s="108" t="s">
        <v>448</v>
      </c>
      <c r="G25" s="118">
        <v>300000</v>
      </c>
      <c r="H25" s="118">
        <v>300000</v>
      </c>
      <c r="I25" s="108" t="s">
        <v>444</v>
      </c>
      <c r="J25" s="109"/>
    </row>
    <row r="26" spans="2:10" ht="36.75" thickBot="1">
      <c r="B26" s="119" t="s">
        <v>467</v>
      </c>
      <c r="C26" s="115" t="s">
        <v>465</v>
      </c>
      <c r="D26" s="115" t="s">
        <v>468</v>
      </c>
      <c r="E26" s="116">
        <v>1</v>
      </c>
      <c r="F26" s="115" t="s">
        <v>425</v>
      </c>
      <c r="G26" s="116">
        <v>50000</v>
      </c>
      <c r="H26" s="116">
        <v>50000</v>
      </c>
      <c r="I26" s="115" t="s">
        <v>444</v>
      </c>
      <c r="J26" s="109"/>
    </row>
    <row r="27" spans="2:10" ht="36.75" thickBot="1">
      <c r="B27" s="110" t="s">
        <v>469</v>
      </c>
      <c r="C27" s="111" t="s">
        <v>470</v>
      </c>
      <c r="D27" s="111" t="s">
        <v>471</v>
      </c>
      <c r="E27" s="112">
        <v>1</v>
      </c>
      <c r="F27" s="111" t="s">
        <v>472</v>
      </c>
      <c r="G27" s="112">
        <v>180000000</v>
      </c>
      <c r="H27" s="112">
        <v>180000000</v>
      </c>
      <c r="I27" s="111" t="s">
        <v>473</v>
      </c>
      <c r="J27" s="109"/>
    </row>
    <row r="28" spans="2:10" ht="18.75" thickBot="1">
      <c r="B28" s="110" t="s">
        <v>474</v>
      </c>
      <c r="C28" s="111"/>
      <c r="D28" s="111"/>
      <c r="E28" s="120"/>
      <c r="F28" s="111"/>
      <c r="G28" s="120"/>
      <c r="H28" s="120"/>
      <c r="I28" s="111"/>
      <c r="J28" s="109"/>
    </row>
  </sheetData>
  <mergeCells count="8">
    <mergeCell ref="H2:H3"/>
    <mergeCell ref="I2:I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sqref="A1:K33"/>
    </sheetView>
  </sheetViews>
  <sheetFormatPr defaultRowHeight="15"/>
  <cols>
    <col min="1" max="1" width="3.7109375" customWidth="1"/>
    <col min="2" max="2" width="9.140625" customWidth="1"/>
    <col min="3" max="3" width="20.5703125" customWidth="1"/>
    <col min="4" max="4" width="11.140625" customWidth="1"/>
    <col min="5" max="5" width="9.140625" customWidth="1"/>
    <col min="6" max="6" width="5.85546875" customWidth="1"/>
    <col min="7" max="7" width="18.5703125" customWidth="1"/>
    <col min="8" max="9" width="13.42578125" customWidth="1"/>
  </cols>
  <sheetData>
    <row r="1" spans="1:9">
      <c r="B1" t="s">
        <v>480</v>
      </c>
    </row>
    <row r="2" spans="1:9">
      <c r="A2" t="s">
        <v>268</v>
      </c>
      <c r="B2" t="s">
        <v>269</v>
      </c>
      <c r="C2" t="s">
        <v>2</v>
      </c>
      <c r="D2" t="s">
        <v>284</v>
      </c>
      <c r="F2" t="s">
        <v>268</v>
      </c>
      <c r="G2" t="s">
        <v>2</v>
      </c>
      <c r="H2" t="s">
        <v>478</v>
      </c>
      <c r="I2" t="s">
        <v>479</v>
      </c>
    </row>
    <row r="3" spans="1:9">
      <c r="A3">
        <v>1</v>
      </c>
      <c r="B3" t="s">
        <v>141</v>
      </c>
      <c r="C3" t="s">
        <v>271</v>
      </c>
      <c r="D3">
        <v>2981420</v>
      </c>
      <c r="F3">
        <v>1</v>
      </c>
      <c r="G3" t="s">
        <v>271</v>
      </c>
      <c r="H3" s="70">
        <f>SUMIF(C3:C23,"Water",D3:D23)</f>
        <v>11591620</v>
      </c>
      <c r="I3" s="132">
        <f>H3/1350</f>
        <v>8586.385185185185</v>
      </c>
    </row>
    <row r="4" spans="1:9">
      <c r="A4">
        <v>2</v>
      </c>
      <c r="B4" t="s">
        <v>141</v>
      </c>
      <c r="C4" t="s">
        <v>275</v>
      </c>
      <c r="D4">
        <v>1355725</v>
      </c>
      <c r="F4">
        <v>2</v>
      </c>
      <c r="G4" t="s">
        <v>275</v>
      </c>
      <c r="H4" s="70">
        <f>SUMIF(C3:C23,"Civic Empowerment",D3:D23)</f>
        <v>138171418</v>
      </c>
      <c r="I4" s="132">
        <f t="shared" ref="I4:I10" si="0">H4/1350</f>
        <v>102349.19851851852</v>
      </c>
    </row>
    <row r="5" spans="1:9">
      <c r="A5">
        <v>3</v>
      </c>
      <c r="B5" t="s">
        <v>141</v>
      </c>
      <c r="C5" t="s">
        <v>276</v>
      </c>
      <c r="D5">
        <v>476330</v>
      </c>
      <c r="F5">
        <v>3</v>
      </c>
      <c r="G5" t="s">
        <v>276</v>
      </c>
      <c r="H5" s="70">
        <f>SUMIF(C3:C23,"Skills Development",D3:D23)</f>
        <v>11583299</v>
      </c>
      <c r="I5" s="132">
        <f t="shared" si="0"/>
        <v>8580.2214814814815</v>
      </c>
    </row>
    <row r="6" spans="1:9">
      <c r="A6">
        <v>4</v>
      </c>
      <c r="B6" t="s">
        <v>142</v>
      </c>
      <c r="C6" t="s">
        <v>276</v>
      </c>
      <c r="D6">
        <v>1774103</v>
      </c>
      <c r="F6">
        <v>4</v>
      </c>
      <c r="G6" t="s">
        <v>279</v>
      </c>
      <c r="H6" s="70">
        <f>SUMIF(C3:C23,"Education",D3:D23)</f>
        <v>144401931</v>
      </c>
      <c r="I6" s="132">
        <f t="shared" si="0"/>
        <v>106964.39333333333</v>
      </c>
    </row>
    <row r="7" spans="1:9">
      <c r="A7">
        <v>5</v>
      </c>
      <c r="B7" t="s">
        <v>143</v>
      </c>
      <c r="C7" t="s">
        <v>276</v>
      </c>
      <c r="D7">
        <v>1398968</v>
      </c>
      <c r="F7">
        <v>5</v>
      </c>
      <c r="G7" t="s">
        <v>282</v>
      </c>
      <c r="H7" s="70">
        <f>SUMIF(C3:C23,"Land Rights",D3:D23)</f>
        <v>81710212</v>
      </c>
      <c r="I7" s="132">
        <f t="shared" si="0"/>
        <v>60526.082962962966</v>
      </c>
    </row>
    <row r="8" spans="1:9">
      <c r="A8">
        <v>6</v>
      </c>
      <c r="B8" t="s">
        <v>144</v>
      </c>
      <c r="C8" t="s">
        <v>279</v>
      </c>
      <c r="D8">
        <v>16446539</v>
      </c>
      <c r="F8">
        <v>6</v>
      </c>
      <c r="G8" t="s">
        <v>281</v>
      </c>
      <c r="H8" s="70">
        <f>SUMIF(C3:C23,"Food for Relief",D3:D23)</f>
        <v>571496336</v>
      </c>
      <c r="I8" s="132">
        <f t="shared" si="0"/>
        <v>423330.61925925926</v>
      </c>
    </row>
    <row r="9" spans="1:9">
      <c r="A9">
        <v>7</v>
      </c>
      <c r="B9" t="s">
        <v>144</v>
      </c>
      <c r="C9" t="s">
        <v>282</v>
      </c>
      <c r="D9">
        <v>13133170</v>
      </c>
      <c r="H9" s="70">
        <f>SUM(H3:H8)</f>
        <v>958954816</v>
      </c>
      <c r="I9" s="70">
        <f>SUM(I3:I8)</f>
        <v>710336.9007407407</v>
      </c>
    </row>
    <row r="10" spans="1:9">
      <c r="A10">
        <v>8</v>
      </c>
      <c r="B10" t="s">
        <v>144</v>
      </c>
      <c r="C10" t="s">
        <v>276</v>
      </c>
      <c r="D10">
        <v>1535996</v>
      </c>
      <c r="I10" s="132">
        <f t="shared" si="0"/>
        <v>0</v>
      </c>
    </row>
    <row r="11" spans="1:9">
      <c r="A11">
        <v>9</v>
      </c>
      <c r="B11" t="s">
        <v>145</v>
      </c>
      <c r="C11" t="s">
        <v>275</v>
      </c>
      <c r="D11">
        <v>10693860</v>
      </c>
    </row>
    <row r="12" spans="1:9">
      <c r="A12">
        <v>10</v>
      </c>
      <c r="B12" t="s">
        <v>145</v>
      </c>
      <c r="C12" t="s">
        <v>279</v>
      </c>
      <c r="D12">
        <v>37221216</v>
      </c>
    </row>
    <row r="13" spans="1:9">
      <c r="A13">
        <v>11</v>
      </c>
      <c r="B13" t="s">
        <v>146</v>
      </c>
      <c r="C13" t="s">
        <v>279</v>
      </c>
      <c r="D13">
        <v>45319353</v>
      </c>
    </row>
    <row r="14" spans="1:9">
      <c r="A14">
        <v>12</v>
      </c>
      <c r="B14" t="s">
        <v>146</v>
      </c>
      <c r="C14" t="s">
        <v>281</v>
      </c>
      <c r="D14">
        <v>475148564</v>
      </c>
    </row>
    <row r="15" spans="1:9">
      <c r="A15">
        <v>13</v>
      </c>
      <c r="B15" t="s">
        <v>146</v>
      </c>
      <c r="C15" t="s">
        <v>275</v>
      </c>
      <c r="D15">
        <v>31882467</v>
      </c>
    </row>
    <row r="16" spans="1:9">
      <c r="A16">
        <v>14</v>
      </c>
      <c r="B16" t="s">
        <v>146</v>
      </c>
      <c r="C16" t="s">
        <v>282</v>
      </c>
      <c r="D16">
        <v>22981985</v>
      </c>
    </row>
    <row r="17" spans="1:4">
      <c r="A17">
        <v>15</v>
      </c>
      <c r="B17" t="s">
        <v>146</v>
      </c>
      <c r="C17" t="s">
        <v>271</v>
      </c>
      <c r="D17">
        <v>3155200</v>
      </c>
    </row>
    <row r="18" spans="1:4">
      <c r="A18">
        <v>16</v>
      </c>
      <c r="B18" t="s">
        <v>147</v>
      </c>
      <c r="C18" t="s">
        <v>279</v>
      </c>
      <c r="D18">
        <v>45414823</v>
      </c>
    </row>
    <row r="19" spans="1:4">
      <c r="A19">
        <v>17</v>
      </c>
      <c r="B19" t="s">
        <v>147</v>
      </c>
      <c r="C19" t="s">
        <v>281</v>
      </c>
      <c r="D19">
        <v>96347772</v>
      </c>
    </row>
    <row r="20" spans="1:4">
      <c r="A20">
        <v>18</v>
      </c>
      <c r="B20" t="s">
        <v>147</v>
      </c>
      <c r="C20" t="s">
        <v>275</v>
      </c>
      <c r="D20">
        <v>94239366</v>
      </c>
    </row>
    <row r="21" spans="1:4">
      <c r="A21">
        <v>19</v>
      </c>
      <c r="B21" t="s">
        <v>147</v>
      </c>
      <c r="C21" t="s">
        <v>271</v>
      </c>
      <c r="D21">
        <v>5455000</v>
      </c>
    </row>
    <row r="22" spans="1:4">
      <c r="A22">
        <v>20</v>
      </c>
      <c r="B22" t="s">
        <v>147</v>
      </c>
      <c r="C22" t="s">
        <v>276</v>
      </c>
      <c r="D22">
        <v>6397902</v>
      </c>
    </row>
    <row r="23" spans="1:4">
      <c r="A23">
        <v>21</v>
      </c>
      <c r="B23" t="s">
        <v>147</v>
      </c>
      <c r="C23" t="s">
        <v>282</v>
      </c>
      <c r="D23">
        <v>45595057</v>
      </c>
    </row>
    <row r="24" spans="1:4">
      <c r="D24">
        <f>SUM(D3:D23)</f>
        <v>958954816</v>
      </c>
    </row>
  </sheetData>
  <autoFilter ref="A2:D23"/>
  <pageMargins left="0.7" right="0.7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List of Proj_V3</vt:lpstr>
      <vt:lpstr>List of Proj</vt:lpstr>
      <vt:lpstr>break down</vt:lpstr>
      <vt:lpstr>Receipt-Payment</vt:lpstr>
      <vt:lpstr>Summary</vt:lpstr>
      <vt:lpstr>Making Fund Meet</vt:lpstr>
      <vt:lpstr>List of Proj (2)</vt:lpstr>
      <vt:lpstr>Asset List</vt:lpstr>
      <vt:lpstr>Sector-wise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2018-08-18T15:51:23Z</cp:lastPrinted>
  <dcterms:created xsi:type="dcterms:W3CDTF">2017-06-18T15:29:02Z</dcterms:created>
  <dcterms:modified xsi:type="dcterms:W3CDTF">2018-10-23T08:43:33Z</dcterms:modified>
</cp:coreProperties>
</file>